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jtorres\Downloads\"/>
    </mc:Choice>
  </mc:AlternateContent>
  <xr:revisionPtr revIDLastSave="0" documentId="8_{93C3BFC8-D817-4057-925D-17F06874520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PAAAS 2022" sheetId="1" r:id="rId1"/>
    <sheet name="BASE FF" sheetId="2" state="hidden" r:id="rId2"/>
  </sheets>
  <externalReferences>
    <externalReference r:id="rId3"/>
  </externalReferences>
  <definedNames>
    <definedName name="_xlnm._FilterDatabase" localSheetId="1" hidden="1">'BASE FF'!$A$11:$K$436</definedName>
    <definedName name="_xlnm._FilterDatabase" localSheetId="0" hidden="1">'PAAAS 2022'!$A$3:$Y$239</definedName>
    <definedName name="Z_0880450E_9822_4F66_8CCD_3D8FDDC1EEE5_.wvu.FilterData" localSheetId="0" hidden="1">'PAAAS 2022'!$A$1:$Y$238</definedName>
  </definedNames>
  <calcPr calcId="191029"/>
  <customWorkbookViews>
    <customWorkbookView name="Filtro 1" guid="{0880450E-9822-4F66-8CCD-3D8FDDC1EEE5}" maximized="1" windowWidth="0" windowHeight="0" activeSheetId="0"/>
  </customWorkbookViews>
  <extLst>
    <ext uri="GoogleSheetsCustomDataVersion1">
      <go:sheetsCustomData xmlns:go="http://customooxmlschemas.google.com/" r:id="rId8" roundtripDataSignature="AMtx7miAGRAKdR9WvXPB5q4Ri/8oT8INfw=="/>
    </ext>
  </extLst>
</workbook>
</file>

<file path=xl/calcChain.xml><?xml version="1.0" encoding="utf-8"?>
<calcChain xmlns="http://schemas.openxmlformats.org/spreadsheetml/2006/main">
  <c r="J427" i="2" l="1"/>
  <c r="I427" i="2"/>
  <c r="H427" i="2"/>
  <c r="G427" i="2"/>
  <c r="F427" i="2"/>
  <c r="F435" i="2" s="1"/>
  <c r="E427" i="2"/>
  <c r="D427" i="2"/>
  <c r="J426" i="2"/>
  <c r="I426" i="2"/>
  <c r="H426" i="2"/>
  <c r="G426" i="2"/>
  <c r="F426" i="2"/>
  <c r="E426" i="2"/>
  <c r="D426" i="2"/>
  <c r="J425" i="2"/>
  <c r="I425" i="2"/>
  <c r="H425" i="2"/>
  <c r="G425" i="2"/>
  <c r="F425" i="2"/>
  <c r="O425" i="2" s="1"/>
  <c r="E425" i="2"/>
  <c r="D425" i="2"/>
  <c r="J424" i="2"/>
  <c r="I424" i="2"/>
  <c r="H424" i="2"/>
  <c r="G424" i="2"/>
  <c r="F424" i="2"/>
  <c r="E424" i="2"/>
  <c r="L424" i="2" s="1"/>
  <c r="D424" i="2"/>
  <c r="J423" i="2"/>
  <c r="I423" i="2"/>
  <c r="H423" i="2"/>
  <c r="G423" i="2"/>
  <c r="F423" i="2"/>
  <c r="E423" i="2"/>
  <c r="D423" i="2"/>
  <c r="N423" i="2" s="1"/>
  <c r="J422" i="2"/>
  <c r="I422" i="2"/>
  <c r="H422" i="2"/>
  <c r="G422" i="2"/>
  <c r="F422" i="2"/>
  <c r="E422" i="2"/>
  <c r="D422" i="2"/>
  <c r="J421" i="2"/>
  <c r="I421" i="2"/>
  <c r="H421" i="2"/>
  <c r="G421" i="2"/>
  <c r="F421" i="2"/>
  <c r="O421" i="2" s="1"/>
  <c r="E421" i="2"/>
  <c r="D421" i="2"/>
  <c r="J420" i="2"/>
  <c r="I420" i="2"/>
  <c r="H420" i="2"/>
  <c r="G420" i="2"/>
  <c r="F420" i="2"/>
  <c r="E420" i="2"/>
  <c r="L420" i="2" s="1"/>
  <c r="D420" i="2"/>
  <c r="J419" i="2"/>
  <c r="I419" i="2"/>
  <c r="H419" i="2"/>
  <c r="G419" i="2"/>
  <c r="F419" i="2"/>
  <c r="E419" i="2"/>
  <c r="D419" i="2"/>
  <c r="N419" i="2" s="1"/>
  <c r="J418" i="2"/>
  <c r="I418" i="2"/>
  <c r="H418" i="2"/>
  <c r="G418" i="2"/>
  <c r="F418" i="2"/>
  <c r="E418" i="2"/>
  <c r="D418" i="2"/>
  <c r="J417" i="2"/>
  <c r="I417" i="2"/>
  <c r="H417" i="2"/>
  <c r="G417" i="2"/>
  <c r="F417" i="2"/>
  <c r="E417" i="2"/>
  <c r="D417" i="2"/>
  <c r="J416" i="2"/>
  <c r="I416" i="2"/>
  <c r="H416" i="2"/>
  <c r="G416" i="2"/>
  <c r="F416" i="2"/>
  <c r="E416" i="2"/>
  <c r="D416" i="2"/>
  <c r="J415" i="2"/>
  <c r="I415" i="2"/>
  <c r="H415" i="2"/>
  <c r="G415" i="2"/>
  <c r="F415" i="2"/>
  <c r="E415" i="2"/>
  <c r="D415" i="2"/>
  <c r="J414" i="2"/>
  <c r="I414" i="2"/>
  <c r="H414" i="2"/>
  <c r="G414" i="2"/>
  <c r="F414" i="2"/>
  <c r="E414" i="2"/>
  <c r="D414" i="2"/>
  <c r="J413" i="2"/>
  <c r="I413" i="2"/>
  <c r="H413" i="2"/>
  <c r="G413" i="2"/>
  <c r="F413" i="2"/>
  <c r="E413" i="2"/>
  <c r="D413" i="2"/>
  <c r="J412" i="2"/>
  <c r="I412" i="2"/>
  <c r="H412" i="2"/>
  <c r="G412" i="2"/>
  <c r="F412" i="2"/>
  <c r="E412" i="2"/>
  <c r="D412" i="2"/>
  <c r="J411" i="2"/>
  <c r="I411" i="2"/>
  <c r="H411" i="2"/>
  <c r="G411" i="2"/>
  <c r="F411" i="2"/>
  <c r="E411" i="2"/>
  <c r="D411" i="2"/>
  <c r="J410" i="2"/>
  <c r="I410" i="2"/>
  <c r="H410" i="2"/>
  <c r="G410" i="2"/>
  <c r="F410" i="2"/>
  <c r="E410" i="2"/>
  <c r="D410" i="2"/>
  <c r="J409" i="2"/>
  <c r="I409" i="2"/>
  <c r="H409" i="2"/>
  <c r="G409" i="2"/>
  <c r="F409" i="2"/>
  <c r="O409" i="2" s="1"/>
  <c r="E409" i="2"/>
  <c r="D409" i="2"/>
  <c r="J408" i="2"/>
  <c r="I408" i="2"/>
  <c r="H408" i="2"/>
  <c r="G408" i="2"/>
  <c r="F408" i="2"/>
  <c r="E408" i="2"/>
  <c r="L408" i="2" s="1"/>
  <c r="D408" i="2"/>
  <c r="J407" i="2"/>
  <c r="I407" i="2"/>
  <c r="H407" i="2"/>
  <c r="G407" i="2"/>
  <c r="F407" i="2"/>
  <c r="E407" i="2"/>
  <c r="D407" i="2"/>
  <c r="N407" i="2" s="1"/>
  <c r="J406" i="2"/>
  <c r="I406" i="2"/>
  <c r="H406" i="2"/>
  <c r="G406" i="2"/>
  <c r="F406" i="2"/>
  <c r="E406" i="2"/>
  <c r="D406" i="2"/>
  <c r="J405" i="2"/>
  <c r="I405" i="2"/>
  <c r="H405" i="2"/>
  <c r="G405" i="2"/>
  <c r="F405" i="2"/>
  <c r="O405" i="2" s="1"/>
  <c r="E405" i="2"/>
  <c r="D405" i="2"/>
  <c r="J404" i="2"/>
  <c r="I404" i="2"/>
  <c r="H404" i="2"/>
  <c r="G404" i="2"/>
  <c r="F404" i="2"/>
  <c r="E404" i="2"/>
  <c r="L404" i="2" s="1"/>
  <c r="D404" i="2"/>
  <c r="J403" i="2"/>
  <c r="I403" i="2"/>
  <c r="H403" i="2"/>
  <c r="G403" i="2"/>
  <c r="F403" i="2"/>
  <c r="E403" i="2"/>
  <c r="D403" i="2"/>
  <c r="N403" i="2" s="1"/>
  <c r="J402" i="2"/>
  <c r="I402" i="2"/>
  <c r="H402" i="2"/>
  <c r="G402" i="2"/>
  <c r="F402" i="2"/>
  <c r="E402" i="2"/>
  <c r="D402" i="2"/>
  <c r="J401" i="2"/>
  <c r="I401" i="2"/>
  <c r="H401" i="2"/>
  <c r="G401" i="2"/>
  <c r="F401" i="2"/>
  <c r="E401" i="2"/>
  <c r="D401" i="2"/>
  <c r="J400" i="2"/>
  <c r="I400" i="2"/>
  <c r="H400" i="2"/>
  <c r="G400" i="2"/>
  <c r="F400" i="2"/>
  <c r="E400" i="2"/>
  <c r="D400" i="2"/>
  <c r="J399" i="2"/>
  <c r="I399" i="2"/>
  <c r="H399" i="2"/>
  <c r="G399" i="2"/>
  <c r="F399" i="2"/>
  <c r="E399" i="2"/>
  <c r="D399" i="2"/>
  <c r="J398" i="2"/>
  <c r="I398" i="2"/>
  <c r="H398" i="2"/>
  <c r="G398" i="2"/>
  <c r="F398" i="2"/>
  <c r="E398" i="2"/>
  <c r="D398" i="2"/>
  <c r="J397" i="2"/>
  <c r="I397" i="2"/>
  <c r="H397" i="2"/>
  <c r="G397" i="2"/>
  <c r="F397" i="2"/>
  <c r="E397" i="2"/>
  <c r="D397" i="2"/>
  <c r="J396" i="2"/>
  <c r="I396" i="2"/>
  <c r="H396" i="2"/>
  <c r="G396" i="2"/>
  <c r="F396" i="2"/>
  <c r="E396" i="2"/>
  <c r="D396" i="2"/>
  <c r="J395" i="2"/>
  <c r="I395" i="2"/>
  <c r="H395" i="2"/>
  <c r="G395" i="2"/>
  <c r="F395" i="2"/>
  <c r="E395" i="2"/>
  <c r="D395" i="2"/>
  <c r="J394" i="2"/>
  <c r="I394" i="2"/>
  <c r="H394" i="2"/>
  <c r="G394" i="2"/>
  <c r="F394" i="2"/>
  <c r="E394" i="2"/>
  <c r="D394" i="2"/>
  <c r="J393" i="2"/>
  <c r="I393" i="2"/>
  <c r="H393" i="2"/>
  <c r="G393" i="2"/>
  <c r="F393" i="2"/>
  <c r="O393" i="2" s="1"/>
  <c r="E393" i="2"/>
  <c r="D393" i="2"/>
  <c r="J392" i="2"/>
  <c r="I392" i="2"/>
  <c r="H392" i="2"/>
  <c r="G392" i="2"/>
  <c r="F392" i="2"/>
  <c r="E392" i="2"/>
  <c r="L392" i="2" s="1"/>
  <c r="D392" i="2"/>
  <c r="J391" i="2"/>
  <c r="I391" i="2"/>
  <c r="H391" i="2"/>
  <c r="G391" i="2"/>
  <c r="F391" i="2"/>
  <c r="E391" i="2"/>
  <c r="D391" i="2"/>
  <c r="N391" i="2" s="1"/>
  <c r="J390" i="2"/>
  <c r="I390" i="2"/>
  <c r="H390" i="2"/>
  <c r="G390" i="2"/>
  <c r="F390" i="2"/>
  <c r="E390" i="2"/>
  <c r="D390" i="2"/>
  <c r="J389" i="2"/>
  <c r="I389" i="2"/>
  <c r="H389" i="2"/>
  <c r="G389" i="2"/>
  <c r="F389" i="2"/>
  <c r="O389" i="2" s="1"/>
  <c r="E389" i="2"/>
  <c r="D389" i="2"/>
  <c r="J388" i="2"/>
  <c r="I388" i="2"/>
  <c r="H388" i="2"/>
  <c r="G388" i="2"/>
  <c r="F388" i="2"/>
  <c r="E388" i="2"/>
  <c r="L388" i="2" s="1"/>
  <c r="D388" i="2"/>
  <c r="J387" i="2"/>
  <c r="I387" i="2"/>
  <c r="H387" i="2"/>
  <c r="G387" i="2"/>
  <c r="F387" i="2"/>
  <c r="E387" i="2"/>
  <c r="D387" i="2"/>
  <c r="N387" i="2" s="1"/>
  <c r="J386" i="2"/>
  <c r="I386" i="2"/>
  <c r="H386" i="2"/>
  <c r="G386" i="2"/>
  <c r="F386" i="2"/>
  <c r="E386" i="2"/>
  <c r="D386" i="2"/>
  <c r="J385" i="2"/>
  <c r="I385" i="2"/>
  <c r="H385" i="2"/>
  <c r="G385" i="2"/>
  <c r="F385" i="2"/>
  <c r="E385" i="2"/>
  <c r="D385" i="2"/>
  <c r="J384" i="2"/>
  <c r="I384" i="2"/>
  <c r="H384" i="2"/>
  <c r="G384" i="2"/>
  <c r="F384" i="2"/>
  <c r="E384" i="2"/>
  <c r="L384" i="2" s="1"/>
  <c r="D384" i="2"/>
  <c r="J383" i="2"/>
  <c r="I383" i="2"/>
  <c r="H383" i="2"/>
  <c r="G383" i="2"/>
  <c r="F383" i="2"/>
  <c r="E383" i="2"/>
  <c r="D383" i="2"/>
  <c r="N383" i="2" s="1"/>
  <c r="J382" i="2"/>
  <c r="I382" i="2"/>
  <c r="H382" i="2"/>
  <c r="G382" i="2"/>
  <c r="F382" i="2"/>
  <c r="E382" i="2"/>
  <c r="D382" i="2"/>
  <c r="J381" i="2"/>
  <c r="I381" i="2"/>
  <c r="H381" i="2"/>
  <c r="G381" i="2"/>
  <c r="F381" i="2"/>
  <c r="E381" i="2"/>
  <c r="D381" i="2"/>
  <c r="J380" i="2"/>
  <c r="I380" i="2"/>
  <c r="H380" i="2"/>
  <c r="G380" i="2"/>
  <c r="F380" i="2"/>
  <c r="E380" i="2"/>
  <c r="D380" i="2"/>
  <c r="J379" i="2"/>
  <c r="I379" i="2"/>
  <c r="H379" i="2"/>
  <c r="G379" i="2"/>
  <c r="F379" i="2"/>
  <c r="E379" i="2"/>
  <c r="D379" i="2"/>
  <c r="J378" i="2"/>
  <c r="I378" i="2"/>
  <c r="H378" i="2"/>
  <c r="G378" i="2"/>
  <c r="F378" i="2"/>
  <c r="E378" i="2"/>
  <c r="D378" i="2"/>
  <c r="J377" i="2"/>
  <c r="I377" i="2"/>
  <c r="H377" i="2"/>
  <c r="G377" i="2"/>
  <c r="F377" i="2"/>
  <c r="E377" i="2"/>
  <c r="D377" i="2"/>
  <c r="J376" i="2"/>
  <c r="I376" i="2"/>
  <c r="H376" i="2"/>
  <c r="G376" i="2"/>
  <c r="F376" i="2"/>
  <c r="E376" i="2"/>
  <c r="D376" i="2"/>
  <c r="J375" i="2"/>
  <c r="I375" i="2"/>
  <c r="H375" i="2"/>
  <c r="G375" i="2"/>
  <c r="F375" i="2"/>
  <c r="E375" i="2"/>
  <c r="D375" i="2"/>
  <c r="J374" i="2"/>
  <c r="I374" i="2"/>
  <c r="H374" i="2"/>
  <c r="G374" i="2"/>
  <c r="F374" i="2"/>
  <c r="E374" i="2"/>
  <c r="D374" i="2"/>
  <c r="J373" i="2"/>
  <c r="I373" i="2"/>
  <c r="H373" i="2"/>
  <c r="G373" i="2"/>
  <c r="F373" i="2"/>
  <c r="O373" i="2" s="1"/>
  <c r="E373" i="2"/>
  <c r="D373" i="2"/>
  <c r="J372" i="2"/>
  <c r="I372" i="2"/>
  <c r="H372" i="2"/>
  <c r="G372" i="2"/>
  <c r="F372" i="2"/>
  <c r="E372" i="2"/>
  <c r="L372" i="2" s="1"/>
  <c r="D372" i="2"/>
  <c r="J371" i="2"/>
  <c r="I371" i="2"/>
  <c r="H371" i="2"/>
  <c r="G371" i="2"/>
  <c r="F371" i="2"/>
  <c r="E371" i="2"/>
  <c r="D371" i="2"/>
  <c r="N371" i="2" s="1"/>
  <c r="J370" i="2"/>
  <c r="I370" i="2"/>
  <c r="H370" i="2"/>
  <c r="G370" i="2"/>
  <c r="F370" i="2"/>
  <c r="E370" i="2"/>
  <c r="D370" i="2"/>
  <c r="J369" i="2"/>
  <c r="I369" i="2"/>
  <c r="H369" i="2"/>
  <c r="G369" i="2"/>
  <c r="F369" i="2"/>
  <c r="O369" i="2" s="1"/>
  <c r="E369" i="2"/>
  <c r="D369" i="2"/>
  <c r="J368" i="2"/>
  <c r="I368" i="2"/>
  <c r="H368" i="2"/>
  <c r="G368" i="2"/>
  <c r="F368" i="2"/>
  <c r="E368" i="2"/>
  <c r="L368" i="2" s="1"/>
  <c r="D368" i="2"/>
  <c r="J367" i="2"/>
  <c r="I367" i="2"/>
  <c r="H367" i="2"/>
  <c r="G367" i="2"/>
  <c r="F367" i="2"/>
  <c r="E367" i="2"/>
  <c r="D367" i="2"/>
  <c r="J366" i="2"/>
  <c r="I366" i="2"/>
  <c r="H366" i="2"/>
  <c r="G366" i="2"/>
  <c r="F366" i="2"/>
  <c r="E366" i="2"/>
  <c r="D366" i="2"/>
  <c r="J365" i="2"/>
  <c r="I365" i="2"/>
  <c r="H365" i="2"/>
  <c r="G365" i="2"/>
  <c r="F365" i="2"/>
  <c r="E365" i="2"/>
  <c r="D365" i="2"/>
  <c r="J364" i="2"/>
  <c r="I364" i="2"/>
  <c r="H364" i="2"/>
  <c r="G364" i="2"/>
  <c r="F364" i="2"/>
  <c r="E364" i="2"/>
  <c r="D364" i="2"/>
  <c r="J363" i="2"/>
  <c r="I363" i="2"/>
  <c r="H363" i="2"/>
  <c r="G363" i="2"/>
  <c r="F363" i="2"/>
  <c r="E363" i="2"/>
  <c r="D363" i="2"/>
  <c r="J362" i="2"/>
  <c r="I362" i="2"/>
  <c r="H362" i="2"/>
  <c r="G362" i="2"/>
  <c r="F362" i="2"/>
  <c r="E362" i="2"/>
  <c r="D362" i="2"/>
  <c r="J361" i="2"/>
  <c r="I361" i="2"/>
  <c r="H361" i="2"/>
  <c r="G361" i="2"/>
  <c r="F361" i="2"/>
  <c r="O361" i="2" s="1"/>
  <c r="E361" i="2"/>
  <c r="D361" i="2"/>
  <c r="J360" i="2"/>
  <c r="I360" i="2"/>
  <c r="H360" i="2"/>
  <c r="G360" i="2"/>
  <c r="F360" i="2"/>
  <c r="E360" i="2"/>
  <c r="L360" i="2" s="1"/>
  <c r="D360" i="2"/>
  <c r="J359" i="2"/>
  <c r="I359" i="2"/>
  <c r="H359" i="2"/>
  <c r="G359" i="2"/>
  <c r="F359" i="2"/>
  <c r="E359" i="2"/>
  <c r="D359" i="2"/>
  <c r="J358" i="2"/>
  <c r="I358" i="2"/>
  <c r="H358" i="2"/>
  <c r="G358" i="2"/>
  <c r="F358" i="2"/>
  <c r="E358" i="2"/>
  <c r="D358" i="2"/>
  <c r="J357" i="2"/>
  <c r="I357" i="2"/>
  <c r="H357" i="2"/>
  <c r="G357" i="2"/>
  <c r="F357" i="2"/>
  <c r="O357" i="2" s="1"/>
  <c r="E357" i="2"/>
  <c r="D357" i="2"/>
  <c r="J356" i="2"/>
  <c r="I356" i="2"/>
  <c r="H356" i="2"/>
  <c r="G356" i="2"/>
  <c r="F356" i="2"/>
  <c r="E356" i="2"/>
  <c r="L356" i="2" s="1"/>
  <c r="D356" i="2"/>
  <c r="J355" i="2"/>
  <c r="I355" i="2"/>
  <c r="H355" i="2"/>
  <c r="G355" i="2"/>
  <c r="F355" i="2"/>
  <c r="E355" i="2"/>
  <c r="D355" i="2"/>
  <c r="J354" i="2"/>
  <c r="I354" i="2"/>
  <c r="H354" i="2"/>
  <c r="G354" i="2"/>
  <c r="F354" i="2"/>
  <c r="E354" i="2"/>
  <c r="D354" i="2"/>
  <c r="J353" i="2"/>
  <c r="I353" i="2"/>
  <c r="H353" i="2"/>
  <c r="G353" i="2"/>
  <c r="F353" i="2"/>
  <c r="O353" i="2" s="1"/>
  <c r="E353" i="2"/>
  <c r="D353" i="2"/>
  <c r="J352" i="2"/>
  <c r="I352" i="2"/>
  <c r="H352" i="2"/>
  <c r="G352" i="2"/>
  <c r="F352" i="2"/>
  <c r="E352" i="2"/>
  <c r="L352" i="2" s="1"/>
  <c r="D352" i="2"/>
  <c r="J351" i="2"/>
  <c r="I351" i="2"/>
  <c r="H351" i="2"/>
  <c r="G351" i="2"/>
  <c r="F351" i="2"/>
  <c r="E351" i="2"/>
  <c r="D351" i="2"/>
  <c r="J350" i="2"/>
  <c r="I350" i="2"/>
  <c r="H350" i="2"/>
  <c r="G350" i="2"/>
  <c r="F350" i="2"/>
  <c r="E350" i="2"/>
  <c r="D350" i="2"/>
  <c r="J349" i="2"/>
  <c r="I349" i="2"/>
  <c r="H349" i="2"/>
  <c r="G349" i="2"/>
  <c r="F349" i="2"/>
  <c r="O349" i="2" s="1"/>
  <c r="E349" i="2"/>
  <c r="D349" i="2"/>
  <c r="J348" i="2"/>
  <c r="I348" i="2"/>
  <c r="H348" i="2"/>
  <c r="G348" i="2"/>
  <c r="F348" i="2"/>
  <c r="E348" i="2"/>
  <c r="L348" i="2" s="1"/>
  <c r="D348" i="2"/>
  <c r="J347" i="2"/>
  <c r="I347" i="2"/>
  <c r="H347" i="2"/>
  <c r="G347" i="2"/>
  <c r="F347" i="2"/>
  <c r="E347" i="2"/>
  <c r="D347" i="2"/>
  <c r="J346" i="2"/>
  <c r="I346" i="2"/>
  <c r="H346" i="2"/>
  <c r="G346" i="2"/>
  <c r="F346" i="2"/>
  <c r="E346" i="2"/>
  <c r="D346" i="2"/>
  <c r="J345" i="2"/>
  <c r="I345" i="2"/>
  <c r="H345" i="2"/>
  <c r="G345" i="2"/>
  <c r="F345" i="2"/>
  <c r="O345" i="2" s="1"/>
  <c r="E345" i="2"/>
  <c r="D345" i="2"/>
  <c r="J344" i="2"/>
  <c r="I344" i="2"/>
  <c r="H344" i="2"/>
  <c r="G344" i="2"/>
  <c r="F344" i="2"/>
  <c r="E344" i="2"/>
  <c r="L344" i="2" s="1"/>
  <c r="D344" i="2"/>
  <c r="J343" i="2"/>
  <c r="I343" i="2"/>
  <c r="H343" i="2"/>
  <c r="G343" i="2"/>
  <c r="F343" i="2"/>
  <c r="E343" i="2"/>
  <c r="D343" i="2"/>
  <c r="J342" i="2"/>
  <c r="I342" i="2"/>
  <c r="H342" i="2"/>
  <c r="G342" i="2"/>
  <c r="F342" i="2"/>
  <c r="E342" i="2"/>
  <c r="D342" i="2"/>
  <c r="J341" i="2"/>
  <c r="I341" i="2"/>
  <c r="H341" i="2"/>
  <c r="G341" i="2"/>
  <c r="F341" i="2"/>
  <c r="O341" i="2" s="1"/>
  <c r="E341" i="2"/>
  <c r="D341" i="2"/>
  <c r="J340" i="2"/>
  <c r="I340" i="2"/>
  <c r="H340" i="2"/>
  <c r="G340" i="2"/>
  <c r="F340" i="2"/>
  <c r="E340" i="2"/>
  <c r="L340" i="2" s="1"/>
  <c r="D340" i="2"/>
  <c r="J339" i="2"/>
  <c r="I339" i="2"/>
  <c r="H339" i="2"/>
  <c r="G339" i="2"/>
  <c r="F339" i="2"/>
  <c r="E339" i="2"/>
  <c r="D339" i="2"/>
  <c r="J338" i="2"/>
  <c r="I338" i="2"/>
  <c r="H338" i="2"/>
  <c r="G338" i="2"/>
  <c r="F338" i="2"/>
  <c r="E338" i="2"/>
  <c r="D338" i="2"/>
  <c r="J337" i="2"/>
  <c r="I337" i="2"/>
  <c r="H337" i="2"/>
  <c r="G337" i="2"/>
  <c r="F337" i="2"/>
  <c r="O337" i="2" s="1"/>
  <c r="E337" i="2"/>
  <c r="D337" i="2"/>
  <c r="J336" i="2"/>
  <c r="I336" i="2"/>
  <c r="H336" i="2"/>
  <c r="G336" i="2"/>
  <c r="F336" i="2"/>
  <c r="E336" i="2"/>
  <c r="L336" i="2" s="1"/>
  <c r="D336" i="2"/>
  <c r="J335" i="2"/>
  <c r="I335" i="2"/>
  <c r="H335" i="2"/>
  <c r="G335" i="2"/>
  <c r="F335" i="2"/>
  <c r="E335" i="2"/>
  <c r="D335" i="2"/>
  <c r="J334" i="2"/>
  <c r="I334" i="2"/>
  <c r="H334" i="2"/>
  <c r="G334" i="2"/>
  <c r="F334" i="2"/>
  <c r="E334" i="2"/>
  <c r="D334" i="2"/>
  <c r="J333" i="2"/>
  <c r="I333" i="2"/>
  <c r="H333" i="2"/>
  <c r="G333" i="2"/>
  <c r="F333" i="2"/>
  <c r="O333" i="2" s="1"/>
  <c r="E333" i="2"/>
  <c r="D333" i="2"/>
  <c r="J332" i="2"/>
  <c r="I332" i="2"/>
  <c r="H332" i="2"/>
  <c r="G332" i="2"/>
  <c r="F332" i="2"/>
  <c r="E332" i="2"/>
  <c r="L332" i="2" s="1"/>
  <c r="D332" i="2"/>
  <c r="J331" i="2"/>
  <c r="I331" i="2"/>
  <c r="H331" i="2"/>
  <c r="G331" i="2"/>
  <c r="F331" i="2"/>
  <c r="E331" i="2"/>
  <c r="D331" i="2"/>
  <c r="J330" i="2"/>
  <c r="I330" i="2"/>
  <c r="H330" i="2"/>
  <c r="G330" i="2"/>
  <c r="F330" i="2"/>
  <c r="E330" i="2"/>
  <c r="D330" i="2"/>
  <c r="J329" i="2"/>
  <c r="I329" i="2"/>
  <c r="H329" i="2"/>
  <c r="G329" i="2"/>
  <c r="F329" i="2"/>
  <c r="E329" i="2"/>
  <c r="D329" i="2"/>
  <c r="J328" i="2"/>
  <c r="I328" i="2"/>
  <c r="H328" i="2"/>
  <c r="G328" i="2"/>
  <c r="F328" i="2"/>
  <c r="E328" i="2"/>
  <c r="D328" i="2"/>
  <c r="J327" i="2"/>
  <c r="I327" i="2"/>
  <c r="H327" i="2"/>
  <c r="G327" i="2"/>
  <c r="F327" i="2"/>
  <c r="E327" i="2"/>
  <c r="D327" i="2"/>
  <c r="J326" i="2"/>
  <c r="I326" i="2"/>
  <c r="H326" i="2"/>
  <c r="G326" i="2"/>
  <c r="F326" i="2"/>
  <c r="E326" i="2"/>
  <c r="D326" i="2"/>
  <c r="J325" i="2"/>
  <c r="I325" i="2"/>
  <c r="H325" i="2"/>
  <c r="G325" i="2"/>
  <c r="F325" i="2"/>
  <c r="O325" i="2" s="1"/>
  <c r="E325" i="2"/>
  <c r="D325" i="2"/>
  <c r="J324" i="2"/>
  <c r="I324" i="2"/>
  <c r="H324" i="2"/>
  <c r="G324" i="2"/>
  <c r="F324" i="2"/>
  <c r="E324" i="2"/>
  <c r="D324" i="2"/>
  <c r="J323" i="2"/>
  <c r="I323" i="2"/>
  <c r="H323" i="2"/>
  <c r="G323" i="2"/>
  <c r="F323" i="2"/>
  <c r="E323" i="2"/>
  <c r="D323" i="2"/>
  <c r="J322" i="2"/>
  <c r="I322" i="2"/>
  <c r="H322" i="2"/>
  <c r="G322" i="2"/>
  <c r="F322" i="2"/>
  <c r="E322" i="2"/>
  <c r="D322" i="2"/>
  <c r="J321" i="2"/>
  <c r="I321" i="2"/>
  <c r="H321" i="2"/>
  <c r="G321" i="2"/>
  <c r="F321" i="2"/>
  <c r="O321" i="2" s="1"/>
  <c r="E321" i="2"/>
  <c r="D321" i="2"/>
  <c r="J320" i="2"/>
  <c r="I320" i="2"/>
  <c r="H320" i="2"/>
  <c r="G320" i="2"/>
  <c r="F320" i="2"/>
  <c r="E320" i="2"/>
  <c r="D320" i="2"/>
  <c r="J319" i="2"/>
  <c r="I319" i="2"/>
  <c r="H319" i="2"/>
  <c r="G319" i="2"/>
  <c r="F319" i="2"/>
  <c r="E319" i="2"/>
  <c r="D319" i="2"/>
  <c r="N319" i="2" s="1"/>
  <c r="J318" i="2"/>
  <c r="I318" i="2"/>
  <c r="H318" i="2"/>
  <c r="G318" i="2"/>
  <c r="F318" i="2"/>
  <c r="E318" i="2"/>
  <c r="D318" i="2"/>
  <c r="J317" i="2"/>
  <c r="I317" i="2"/>
  <c r="H317" i="2"/>
  <c r="G317" i="2"/>
  <c r="F317" i="2"/>
  <c r="E317" i="2"/>
  <c r="D317" i="2"/>
  <c r="J316" i="2"/>
  <c r="I316" i="2"/>
  <c r="H316" i="2"/>
  <c r="G316" i="2"/>
  <c r="F316" i="2"/>
  <c r="E316" i="2"/>
  <c r="D316" i="2"/>
  <c r="J315" i="2"/>
  <c r="I315" i="2"/>
  <c r="H315" i="2"/>
  <c r="G315" i="2"/>
  <c r="F315" i="2"/>
  <c r="E315" i="2"/>
  <c r="D315" i="2"/>
  <c r="J314" i="2"/>
  <c r="I314" i="2"/>
  <c r="H314" i="2"/>
  <c r="G314" i="2"/>
  <c r="F314" i="2"/>
  <c r="E314" i="2"/>
  <c r="D314" i="2"/>
  <c r="J313" i="2"/>
  <c r="I313" i="2"/>
  <c r="H313" i="2"/>
  <c r="G313" i="2"/>
  <c r="F313" i="2"/>
  <c r="E313" i="2"/>
  <c r="D313" i="2"/>
  <c r="J312" i="2"/>
  <c r="I312" i="2"/>
  <c r="H312" i="2"/>
  <c r="G312" i="2"/>
  <c r="F312" i="2"/>
  <c r="E312" i="2"/>
  <c r="D312" i="2"/>
  <c r="J311" i="2"/>
  <c r="I311" i="2"/>
  <c r="H311" i="2"/>
  <c r="G311" i="2"/>
  <c r="F311" i="2"/>
  <c r="E311" i="2"/>
  <c r="D311" i="2"/>
  <c r="J310" i="2"/>
  <c r="I310" i="2"/>
  <c r="H310" i="2"/>
  <c r="G310" i="2"/>
  <c r="F310" i="2"/>
  <c r="E310" i="2"/>
  <c r="D310" i="2"/>
  <c r="J309" i="2"/>
  <c r="I309" i="2"/>
  <c r="H309" i="2"/>
  <c r="G309" i="2"/>
  <c r="F309" i="2"/>
  <c r="O309" i="2" s="1"/>
  <c r="E309" i="2"/>
  <c r="D309" i="2"/>
  <c r="J308" i="2"/>
  <c r="I308" i="2"/>
  <c r="H308" i="2"/>
  <c r="G308" i="2"/>
  <c r="F308" i="2"/>
  <c r="E308" i="2"/>
  <c r="D308" i="2"/>
  <c r="J307" i="2"/>
  <c r="I307" i="2"/>
  <c r="H307" i="2"/>
  <c r="G307" i="2"/>
  <c r="F307" i="2"/>
  <c r="E307" i="2"/>
  <c r="D307" i="2"/>
  <c r="J306" i="2"/>
  <c r="I306" i="2"/>
  <c r="H306" i="2"/>
  <c r="G306" i="2"/>
  <c r="F306" i="2"/>
  <c r="E306" i="2"/>
  <c r="D306" i="2"/>
  <c r="J305" i="2"/>
  <c r="I305" i="2"/>
  <c r="H305" i="2"/>
  <c r="G305" i="2"/>
  <c r="F305" i="2"/>
  <c r="O305" i="2" s="1"/>
  <c r="E305" i="2"/>
  <c r="D305" i="2"/>
  <c r="J304" i="2"/>
  <c r="I304" i="2"/>
  <c r="H304" i="2"/>
  <c r="G304" i="2"/>
  <c r="F304" i="2"/>
  <c r="E304" i="2"/>
  <c r="D304" i="2"/>
  <c r="J303" i="2"/>
  <c r="I303" i="2"/>
  <c r="H303" i="2"/>
  <c r="G303" i="2"/>
  <c r="F303" i="2"/>
  <c r="E303" i="2"/>
  <c r="D303" i="2"/>
  <c r="J302" i="2"/>
  <c r="I302" i="2"/>
  <c r="H302" i="2"/>
  <c r="G302" i="2"/>
  <c r="F302" i="2"/>
  <c r="E302" i="2"/>
  <c r="D302" i="2"/>
  <c r="J301" i="2"/>
  <c r="I301" i="2"/>
  <c r="H301" i="2"/>
  <c r="G301" i="2"/>
  <c r="F301" i="2"/>
  <c r="E301" i="2"/>
  <c r="D301" i="2"/>
  <c r="J300" i="2"/>
  <c r="I300" i="2"/>
  <c r="H300" i="2"/>
  <c r="G300" i="2"/>
  <c r="F300" i="2"/>
  <c r="E300" i="2"/>
  <c r="D300" i="2"/>
  <c r="J299" i="2"/>
  <c r="I299" i="2"/>
  <c r="H299" i="2"/>
  <c r="G299" i="2"/>
  <c r="F299" i="2"/>
  <c r="E299" i="2"/>
  <c r="D299" i="2"/>
  <c r="J298" i="2"/>
  <c r="I298" i="2"/>
  <c r="H298" i="2"/>
  <c r="G298" i="2"/>
  <c r="F298" i="2"/>
  <c r="E298" i="2"/>
  <c r="D298" i="2"/>
  <c r="J297" i="2"/>
  <c r="I297" i="2"/>
  <c r="H297" i="2"/>
  <c r="G297" i="2"/>
  <c r="F297" i="2"/>
  <c r="E297" i="2"/>
  <c r="D297" i="2"/>
  <c r="J296" i="2"/>
  <c r="I296" i="2"/>
  <c r="H296" i="2"/>
  <c r="G296" i="2"/>
  <c r="F296" i="2"/>
  <c r="E296" i="2"/>
  <c r="D296" i="2"/>
  <c r="J295" i="2"/>
  <c r="I295" i="2"/>
  <c r="H295" i="2"/>
  <c r="G295" i="2"/>
  <c r="F295" i="2"/>
  <c r="E295" i="2"/>
  <c r="D295" i="2"/>
  <c r="J294" i="2"/>
  <c r="I294" i="2"/>
  <c r="H294" i="2"/>
  <c r="G294" i="2"/>
  <c r="F294" i="2"/>
  <c r="E294" i="2"/>
  <c r="D294" i="2"/>
  <c r="J293" i="2"/>
  <c r="I293" i="2"/>
  <c r="H293" i="2"/>
  <c r="G293" i="2"/>
  <c r="F293" i="2"/>
  <c r="O293" i="2" s="1"/>
  <c r="E293" i="2"/>
  <c r="D293" i="2"/>
  <c r="J292" i="2"/>
  <c r="I292" i="2"/>
  <c r="H292" i="2"/>
  <c r="G292" i="2"/>
  <c r="F292" i="2"/>
  <c r="E292" i="2"/>
  <c r="D292" i="2"/>
  <c r="J291" i="2"/>
  <c r="I291" i="2"/>
  <c r="H291" i="2"/>
  <c r="G291" i="2"/>
  <c r="F291" i="2"/>
  <c r="E291" i="2"/>
  <c r="D291" i="2"/>
  <c r="J290" i="2"/>
  <c r="I290" i="2"/>
  <c r="H290" i="2"/>
  <c r="G290" i="2"/>
  <c r="F290" i="2"/>
  <c r="E290" i="2"/>
  <c r="D290" i="2"/>
  <c r="J289" i="2"/>
  <c r="I289" i="2"/>
  <c r="H289" i="2"/>
  <c r="G289" i="2"/>
  <c r="F289" i="2"/>
  <c r="O289" i="2" s="1"/>
  <c r="E289" i="2"/>
  <c r="D289" i="2"/>
  <c r="J288" i="2"/>
  <c r="I288" i="2"/>
  <c r="H288" i="2"/>
  <c r="G288" i="2"/>
  <c r="F288" i="2"/>
  <c r="E288" i="2"/>
  <c r="D288" i="2"/>
  <c r="J287" i="2"/>
  <c r="I287" i="2"/>
  <c r="H287" i="2"/>
  <c r="G287" i="2"/>
  <c r="F287" i="2"/>
  <c r="E287" i="2"/>
  <c r="D287" i="2"/>
  <c r="J286" i="2"/>
  <c r="I286" i="2"/>
  <c r="H286" i="2"/>
  <c r="G286" i="2"/>
  <c r="F286" i="2"/>
  <c r="E286" i="2"/>
  <c r="D286" i="2"/>
  <c r="J285" i="2"/>
  <c r="I285" i="2"/>
  <c r="H285" i="2"/>
  <c r="G285" i="2"/>
  <c r="F285" i="2"/>
  <c r="O285" i="2" s="1"/>
  <c r="E285" i="2"/>
  <c r="D285" i="2"/>
  <c r="J284" i="2"/>
  <c r="I284" i="2"/>
  <c r="H284" i="2"/>
  <c r="G284" i="2"/>
  <c r="F284" i="2"/>
  <c r="E284" i="2"/>
  <c r="D284" i="2"/>
  <c r="J283" i="2"/>
  <c r="I283" i="2"/>
  <c r="H283" i="2"/>
  <c r="G283" i="2"/>
  <c r="F283" i="2"/>
  <c r="E283" i="2"/>
  <c r="D283" i="2"/>
  <c r="N283" i="2" s="1"/>
  <c r="J282" i="2"/>
  <c r="I282" i="2"/>
  <c r="H282" i="2"/>
  <c r="G282" i="2"/>
  <c r="E282" i="2"/>
  <c r="D282" i="2"/>
  <c r="J281" i="2"/>
  <c r="I281" i="2"/>
  <c r="H281" i="2"/>
  <c r="G281" i="2"/>
  <c r="F281" i="2"/>
  <c r="E281" i="2"/>
  <c r="D281" i="2"/>
  <c r="J280" i="2"/>
  <c r="I280" i="2"/>
  <c r="H280" i="2"/>
  <c r="G280" i="2"/>
  <c r="F280" i="2"/>
  <c r="E280" i="2"/>
  <c r="D280" i="2"/>
  <c r="J279" i="2"/>
  <c r="I279" i="2"/>
  <c r="H279" i="2"/>
  <c r="G279" i="2"/>
  <c r="F279" i="2"/>
  <c r="E279" i="2"/>
  <c r="D279" i="2"/>
  <c r="J278" i="2"/>
  <c r="I278" i="2"/>
  <c r="H278" i="2"/>
  <c r="G278" i="2"/>
  <c r="F278" i="2"/>
  <c r="E278" i="2"/>
  <c r="D278" i="2"/>
  <c r="J277" i="2"/>
  <c r="I277" i="2"/>
  <c r="H277" i="2"/>
  <c r="G277" i="2"/>
  <c r="F277" i="2"/>
  <c r="E277" i="2"/>
  <c r="D277" i="2"/>
  <c r="J276" i="2"/>
  <c r="I276" i="2"/>
  <c r="H276" i="2"/>
  <c r="G276" i="2"/>
  <c r="F276" i="2"/>
  <c r="E276" i="2"/>
  <c r="D276" i="2"/>
  <c r="J275" i="2"/>
  <c r="I275" i="2"/>
  <c r="H275" i="2"/>
  <c r="G275" i="2"/>
  <c r="F275" i="2"/>
  <c r="E275" i="2"/>
  <c r="D275" i="2"/>
  <c r="J274" i="2"/>
  <c r="I274" i="2"/>
  <c r="H274" i="2"/>
  <c r="G274" i="2"/>
  <c r="F274" i="2"/>
  <c r="E274" i="2"/>
  <c r="D274" i="2"/>
  <c r="J273" i="2"/>
  <c r="I273" i="2"/>
  <c r="H273" i="2"/>
  <c r="G273" i="2"/>
  <c r="F273" i="2"/>
  <c r="E273" i="2"/>
  <c r="D273" i="2"/>
  <c r="J272" i="2"/>
  <c r="I272" i="2"/>
  <c r="H272" i="2"/>
  <c r="G272" i="2"/>
  <c r="F272" i="2"/>
  <c r="E272" i="2"/>
  <c r="D272" i="2"/>
  <c r="N272" i="2" s="1"/>
  <c r="J271" i="2"/>
  <c r="I271" i="2"/>
  <c r="H271" i="2"/>
  <c r="G271" i="2"/>
  <c r="F271" i="2"/>
  <c r="E271" i="2"/>
  <c r="D271" i="2"/>
  <c r="J270" i="2"/>
  <c r="I270" i="2"/>
  <c r="H270" i="2"/>
  <c r="G270" i="2"/>
  <c r="F270" i="2"/>
  <c r="O270" i="2" s="1"/>
  <c r="E270" i="2"/>
  <c r="D270" i="2"/>
  <c r="J269" i="2"/>
  <c r="I269" i="2"/>
  <c r="H269" i="2"/>
  <c r="G269" i="2"/>
  <c r="F269" i="2"/>
  <c r="E269" i="2"/>
  <c r="L269" i="2" s="1"/>
  <c r="D269" i="2"/>
  <c r="J268" i="2"/>
  <c r="I268" i="2"/>
  <c r="H268" i="2"/>
  <c r="G268" i="2"/>
  <c r="F268" i="2"/>
  <c r="E268" i="2"/>
  <c r="D268" i="2"/>
  <c r="J267" i="2"/>
  <c r="I267" i="2"/>
  <c r="H267" i="2"/>
  <c r="G267" i="2"/>
  <c r="F267" i="2"/>
  <c r="E267" i="2"/>
  <c r="D267" i="2"/>
  <c r="J266" i="2"/>
  <c r="I266" i="2"/>
  <c r="H266" i="2"/>
  <c r="G266" i="2"/>
  <c r="F266" i="2"/>
  <c r="O266" i="2" s="1"/>
  <c r="E266" i="2"/>
  <c r="D266" i="2"/>
  <c r="J265" i="2"/>
  <c r="I265" i="2"/>
  <c r="H265" i="2"/>
  <c r="G265" i="2"/>
  <c r="F265" i="2"/>
  <c r="E265" i="2"/>
  <c r="L265" i="2" s="1"/>
  <c r="D265" i="2"/>
  <c r="J264" i="2"/>
  <c r="I264" i="2"/>
  <c r="H264" i="2"/>
  <c r="G264" i="2"/>
  <c r="F264" i="2"/>
  <c r="E264" i="2"/>
  <c r="D264" i="2"/>
  <c r="J263" i="2"/>
  <c r="I263" i="2"/>
  <c r="H263" i="2"/>
  <c r="G263" i="2"/>
  <c r="F263" i="2"/>
  <c r="E263" i="2"/>
  <c r="D263" i="2"/>
  <c r="J262" i="2"/>
  <c r="I262" i="2"/>
  <c r="H262" i="2"/>
  <c r="G262" i="2"/>
  <c r="F262" i="2"/>
  <c r="E262" i="2"/>
  <c r="D262" i="2"/>
  <c r="J261" i="2"/>
  <c r="I261" i="2"/>
  <c r="H261" i="2"/>
  <c r="G261" i="2"/>
  <c r="F261" i="2"/>
  <c r="E261" i="2"/>
  <c r="D261" i="2"/>
  <c r="N261" i="2" s="1"/>
  <c r="J260" i="2"/>
  <c r="I260" i="2"/>
  <c r="H260" i="2"/>
  <c r="G260" i="2"/>
  <c r="F260" i="2"/>
  <c r="E260" i="2"/>
  <c r="D260" i="2"/>
  <c r="J259" i="2"/>
  <c r="I259" i="2"/>
  <c r="H259" i="2"/>
  <c r="G259" i="2"/>
  <c r="F259" i="2"/>
  <c r="O259" i="2" s="1"/>
  <c r="E259" i="2"/>
  <c r="D259" i="2"/>
  <c r="J258" i="2"/>
  <c r="I258" i="2"/>
  <c r="H258" i="2"/>
  <c r="G258" i="2"/>
  <c r="F258" i="2"/>
  <c r="E258" i="2"/>
  <c r="D258" i="2"/>
  <c r="J257" i="2"/>
  <c r="I257" i="2"/>
  <c r="H257" i="2"/>
  <c r="G257" i="2"/>
  <c r="F257" i="2"/>
  <c r="E257" i="2"/>
  <c r="D257" i="2"/>
  <c r="J256" i="2"/>
  <c r="I256" i="2"/>
  <c r="H256" i="2"/>
  <c r="G256" i="2"/>
  <c r="F256" i="2"/>
  <c r="E256" i="2"/>
  <c r="D256" i="2"/>
  <c r="J255" i="2"/>
  <c r="I255" i="2"/>
  <c r="H255" i="2"/>
  <c r="G255" i="2"/>
  <c r="F255" i="2"/>
  <c r="O255" i="2" s="1"/>
  <c r="E255" i="2"/>
  <c r="D255" i="2"/>
  <c r="J254" i="2"/>
  <c r="I254" i="2"/>
  <c r="H254" i="2"/>
  <c r="G254" i="2"/>
  <c r="F254" i="2"/>
  <c r="E254" i="2"/>
  <c r="L254" i="2" s="1"/>
  <c r="D254" i="2"/>
  <c r="J253" i="2"/>
  <c r="I253" i="2"/>
  <c r="H253" i="2"/>
  <c r="G253" i="2"/>
  <c r="F253" i="2"/>
  <c r="E253" i="2"/>
  <c r="D253" i="2"/>
  <c r="N253" i="2" s="1"/>
  <c r="J252" i="2"/>
  <c r="I252" i="2"/>
  <c r="H252" i="2"/>
  <c r="G252" i="2"/>
  <c r="F252" i="2"/>
  <c r="E252" i="2"/>
  <c r="D252" i="2"/>
  <c r="J251" i="2"/>
  <c r="I251" i="2"/>
  <c r="H251" i="2"/>
  <c r="G251" i="2"/>
  <c r="F251" i="2"/>
  <c r="E251" i="2"/>
  <c r="D251" i="2"/>
  <c r="J250" i="2"/>
  <c r="I250" i="2"/>
  <c r="H250" i="2"/>
  <c r="G250" i="2"/>
  <c r="F250" i="2"/>
  <c r="E250" i="2"/>
  <c r="D250" i="2"/>
  <c r="J249" i="2"/>
  <c r="I249" i="2"/>
  <c r="H249" i="2"/>
  <c r="G249" i="2"/>
  <c r="F249" i="2"/>
  <c r="E249" i="2"/>
  <c r="D249" i="2"/>
  <c r="J248" i="2"/>
  <c r="I248" i="2"/>
  <c r="H248" i="2"/>
  <c r="G248" i="2"/>
  <c r="F248" i="2"/>
  <c r="E248" i="2"/>
  <c r="D248" i="2"/>
  <c r="J247" i="2"/>
  <c r="I247" i="2"/>
  <c r="H247" i="2"/>
  <c r="G247" i="2"/>
  <c r="F247" i="2"/>
  <c r="O247" i="2" s="1"/>
  <c r="E247" i="2"/>
  <c r="D247" i="2"/>
  <c r="J246" i="2"/>
  <c r="I246" i="2"/>
  <c r="H246" i="2"/>
  <c r="G246" i="2"/>
  <c r="F246" i="2"/>
  <c r="E246" i="2"/>
  <c r="D246" i="2"/>
  <c r="J245" i="2"/>
  <c r="I245" i="2"/>
  <c r="H245" i="2"/>
  <c r="G245" i="2"/>
  <c r="F245" i="2"/>
  <c r="E245" i="2"/>
  <c r="D245" i="2"/>
  <c r="J244" i="2"/>
  <c r="I244" i="2"/>
  <c r="H244" i="2"/>
  <c r="G244" i="2"/>
  <c r="F244" i="2"/>
  <c r="E244" i="2"/>
  <c r="D244" i="2"/>
  <c r="J243" i="2"/>
  <c r="I243" i="2"/>
  <c r="H243" i="2"/>
  <c r="G243" i="2"/>
  <c r="F243" i="2"/>
  <c r="E243" i="2"/>
  <c r="D243" i="2"/>
  <c r="J242" i="2"/>
  <c r="I242" i="2"/>
  <c r="H242" i="2"/>
  <c r="G242" i="2"/>
  <c r="F242" i="2"/>
  <c r="E242" i="2"/>
  <c r="D242" i="2"/>
  <c r="J241" i="2"/>
  <c r="I241" i="2"/>
  <c r="H241" i="2"/>
  <c r="G241" i="2"/>
  <c r="F241" i="2"/>
  <c r="E241" i="2"/>
  <c r="D241" i="2"/>
  <c r="J240" i="2"/>
  <c r="I240" i="2"/>
  <c r="H240" i="2"/>
  <c r="G240" i="2"/>
  <c r="F240" i="2"/>
  <c r="E240" i="2"/>
  <c r="D240" i="2"/>
  <c r="J239" i="2"/>
  <c r="I239" i="2"/>
  <c r="H239" i="2"/>
  <c r="G239" i="2"/>
  <c r="F239" i="2"/>
  <c r="E239" i="2"/>
  <c r="D239" i="2"/>
  <c r="J238" i="2"/>
  <c r="I238" i="2"/>
  <c r="H238" i="2"/>
  <c r="G238" i="2"/>
  <c r="F238" i="2"/>
  <c r="E238" i="2"/>
  <c r="D238" i="2"/>
  <c r="J237" i="2"/>
  <c r="I237" i="2"/>
  <c r="H237" i="2"/>
  <c r="G237" i="2"/>
  <c r="F237" i="2"/>
  <c r="E237" i="2"/>
  <c r="D237" i="2"/>
  <c r="J236" i="2"/>
  <c r="I236" i="2"/>
  <c r="H236" i="2"/>
  <c r="G236" i="2"/>
  <c r="F236" i="2"/>
  <c r="E236" i="2"/>
  <c r="D236" i="2"/>
  <c r="J235" i="2"/>
  <c r="I235" i="2"/>
  <c r="H235" i="2"/>
  <c r="G235" i="2"/>
  <c r="F235" i="2"/>
  <c r="E235" i="2"/>
  <c r="D235" i="2"/>
  <c r="J234" i="2"/>
  <c r="I234" i="2"/>
  <c r="H234" i="2"/>
  <c r="G234" i="2"/>
  <c r="F234" i="2"/>
  <c r="E234" i="2"/>
  <c r="L234" i="2" s="1"/>
  <c r="D234" i="2"/>
  <c r="J233" i="2"/>
  <c r="I233" i="2"/>
  <c r="H233" i="2"/>
  <c r="G233" i="2"/>
  <c r="F233" i="2"/>
  <c r="E233" i="2"/>
  <c r="D233" i="2"/>
  <c r="J232" i="2"/>
  <c r="I232" i="2"/>
  <c r="H232" i="2"/>
  <c r="G232" i="2"/>
  <c r="F232" i="2"/>
  <c r="E232" i="2"/>
  <c r="D232" i="2"/>
  <c r="J231" i="2"/>
  <c r="I231" i="2"/>
  <c r="H231" i="2"/>
  <c r="G231" i="2"/>
  <c r="F231" i="2"/>
  <c r="O231" i="2" s="1"/>
  <c r="E231" i="2"/>
  <c r="D231" i="2"/>
  <c r="J230" i="2"/>
  <c r="I230" i="2"/>
  <c r="H230" i="2"/>
  <c r="G230" i="2"/>
  <c r="F230" i="2"/>
  <c r="E230" i="2"/>
  <c r="L230" i="2" s="1"/>
  <c r="D230" i="2"/>
  <c r="J229" i="2"/>
  <c r="I229" i="2"/>
  <c r="H229" i="2"/>
  <c r="G229" i="2"/>
  <c r="F229" i="2"/>
  <c r="E229" i="2"/>
  <c r="D229" i="2"/>
  <c r="N229" i="2" s="1"/>
  <c r="J228" i="2"/>
  <c r="I228" i="2"/>
  <c r="H228" i="2"/>
  <c r="G228" i="2"/>
  <c r="F228" i="2"/>
  <c r="E228" i="2"/>
  <c r="D228" i="2"/>
  <c r="J227" i="2"/>
  <c r="I227" i="2"/>
  <c r="H227" i="2"/>
  <c r="G227" i="2"/>
  <c r="F227" i="2"/>
  <c r="O227" i="2" s="1"/>
  <c r="E227" i="2"/>
  <c r="D227" i="2"/>
  <c r="J226" i="2"/>
  <c r="I226" i="2"/>
  <c r="H226" i="2"/>
  <c r="G226" i="2"/>
  <c r="F226" i="2"/>
  <c r="E226" i="2"/>
  <c r="D226" i="2"/>
  <c r="J225" i="2"/>
  <c r="I225" i="2"/>
  <c r="H225" i="2"/>
  <c r="G225" i="2"/>
  <c r="F225" i="2"/>
  <c r="E225" i="2"/>
  <c r="D225" i="2"/>
  <c r="J224" i="2"/>
  <c r="I224" i="2"/>
  <c r="H224" i="2"/>
  <c r="G224" i="2"/>
  <c r="F224" i="2"/>
  <c r="E224" i="2"/>
  <c r="D224" i="2"/>
  <c r="J223" i="2"/>
  <c r="I223" i="2"/>
  <c r="H223" i="2"/>
  <c r="G223" i="2"/>
  <c r="F223" i="2"/>
  <c r="O223" i="2" s="1"/>
  <c r="E223" i="2"/>
  <c r="D223" i="2"/>
  <c r="J222" i="2"/>
  <c r="I222" i="2"/>
  <c r="H222" i="2"/>
  <c r="G222" i="2"/>
  <c r="F222" i="2"/>
  <c r="E222" i="2"/>
  <c r="L222" i="2" s="1"/>
  <c r="D222" i="2"/>
  <c r="J221" i="2"/>
  <c r="I221" i="2"/>
  <c r="H221" i="2"/>
  <c r="G221" i="2"/>
  <c r="F221" i="2"/>
  <c r="E221" i="2"/>
  <c r="D221" i="2"/>
  <c r="J220" i="2"/>
  <c r="I220" i="2"/>
  <c r="H220" i="2"/>
  <c r="G220" i="2"/>
  <c r="F220" i="2"/>
  <c r="E220" i="2"/>
  <c r="D220" i="2"/>
  <c r="J219" i="2"/>
  <c r="I219" i="2"/>
  <c r="H219" i="2"/>
  <c r="G219" i="2"/>
  <c r="F219" i="2"/>
  <c r="E219" i="2"/>
  <c r="D219" i="2"/>
  <c r="J218" i="2"/>
  <c r="I218" i="2"/>
  <c r="H218" i="2"/>
  <c r="G218" i="2"/>
  <c r="F218" i="2"/>
  <c r="E218" i="2"/>
  <c r="L218" i="2" s="1"/>
  <c r="D218" i="2"/>
  <c r="J217" i="2"/>
  <c r="I217" i="2"/>
  <c r="H217" i="2"/>
  <c r="G217" i="2"/>
  <c r="F217" i="2"/>
  <c r="E217" i="2"/>
  <c r="D217" i="2"/>
  <c r="J216" i="2"/>
  <c r="I216" i="2"/>
  <c r="H216" i="2"/>
  <c r="G216" i="2"/>
  <c r="F216" i="2"/>
  <c r="E216" i="2"/>
  <c r="D216" i="2"/>
  <c r="J215" i="2"/>
  <c r="I215" i="2"/>
  <c r="H215" i="2"/>
  <c r="G215" i="2"/>
  <c r="F215" i="2"/>
  <c r="E215" i="2"/>
  <c r="D215" i="2"/>
  <c r="J214" i="2"/>
  <c r="I214" i="2"/>
  <c r="H214" i="2"/>
  <c r="G214" i="2"/>
  <c r="F214" i="2"/>
  <c r="E214" i="2"/>
  <c r="D214" i="2"/>
  <c r="J213" i="2"/>
  <c r="I213" i="2"/>
  <c r="G213" i="2"/>
  <c r="F213" i="2"/>
  <c r="E213" i="2"/>
  <c r="D213" i="2"/>
  <c r="J212" i="2"/>
  <c r="I212" i="2"/>
  <c r="H212" i="2"/>
  <c r="G212" i="2"/>
  <c r="F212" i="2"/>
  <c r="E212" i="2"/>
  <c r="D212" i="2"/>
  <c r="J211" i="2"/>
  <c r="I211" i="2"/>
  <c r="H211" i="2"/>
  <c r="G211" i="2"/>
  <c r="F211" i="2"/>
  <c r="E211" i="2"/>
  <c r="L211" i="2" s="1"/>
  <c r="D211" i="2"/>
  <c r="J210" i="2"/>
  <c r="I210" i="2"/>
  <c r="H210" i="2"/>
  <c r="G210" i="2"/>
  <c r="F210" i="2"/>
  <c r="E210" i="2"/>
  <c r="D210" i="2"/>
  <c r="J209" i="2"/>
  <c r="I209" i="2"/>
  <c r="H209" i="2"/>
  <c r="G209" i="2"/>
  <c r="F209" i="2"/>
  <c r="E209" i="2"/>
  <c r="D209" i="2"/>
  <c r="J208" i="2"/>
  <c r="I208" i="2"/>
  <c r="H208" i="2"/>
  <c r="G208" i="2"/>
  <c r="F208" i="2"/>
  <c r="E208" i="2"/>
  <c r="D208" i="2"/>
  <c r="J207" i="2"/>
  <c r="I207" i="2"/>
  <c r="H207" i="2"/>
  <c r="G207" i="2"/>
  <c r="F207" i="2"/>
  <c r="D207" i="2"/>
  <c r="J206" i="2"/>
  <c r="I206" i="2"/>
  <c r="H206" i="2"/>
  <c r="G206" i="2"/>
  <c r="F206" i="2"/>
  <c r="E206" i="2"/>
  <c r="D206" i="2"/>
  <c r="J205" i="2"/>
  <c r="I205" i="2"/>
  <c r="H205" i="2"/>
  <c r="G205" i="2"/>
  <c r="F205" i="2"/>
  <c r="E205" i="2"/>
  <c r="D205" i="2"/>
  <c r="J204" i="2"/>
  <c r="I204" i="2"/>
  <c r="H204" i="2"/>
  <c r="G204" i="2"/>
  <c r="F204" i="2"/>
  <c r="E204" i="2"/>
  <c r="D204" i="2"/>
  <c r="J203" i="2"/>
  <c r="I203" i="2"/>
  <c r="H203" i="2"/>
  <c r="G203" i="2"/>
  <c r="F203" i="2"/>
  <c r="E203" i="2"/>
  <c r="D203" i="2"/>
  <c r="J202" i="2"/>
  <c r="I202" i="2"/>
  <c r="H202" i="2"/>
  <c r="G202" i="2"/>
  <c r="F202" i="2"/>
  <c r="E202" i="2"/>
  <c r="D202" i="2"/>
  <c r="J201" i="2"/>
  <c r="I201" i="2"/>
  <c r="H201" i="2"/>
  <c r="G201" i="2"/>
  <c r="F201" i="2"/>
  <c r="E201" i="2"/>
  <c r="D201" i="2"/>
  <c r="J200" i="2"/>
  <c r="I200" i="2"/>
  <c r="H200" i="2"/>
  <c r="G200" i="2"/>
  <c r="F200" i="2"/>
  <c r="E200" i="2"/>
  <c r="D200" i="2"/>
  <c r="J199" i="2"/>
  <c r="I199" i="2"/>
  <c r="H199" i="2"/>
  <c r="G199" i="2"/>
  <c r="F199" i="2"/>
  <c r="E199" i="2"/>
  <c r="D199" i="2"/>
  <c r="J198" i="2"/>
  <c r="I198" i="2"/>
  <c r="H198" i="2"/>
  <c r="G198" i="2"/>
  <c r="F198" i="2"/>
  <c r="D198" i="2"/>
  <c r="J197" i="2"/>
  <c r="I197" i="2"/>
  <c r="H197" i="2"/>
  <c r="G197" i="2"/>
  <c r="F197" i="2"/>
  <c r="E197" i="2"/>
  <c r="D197" i="2"/>
  <c r="J196" i="2"/>
  <c r="I196" i="2"/>
  <c r="H196" i="2"/>
  <c r="G196" i="2"/>
  <c r="F196" i="2"/>
  <c r="E196" i="2"/>
  <c r="D196" i="2"/>
  <c r="J195" i="2"/>
  <c r="I195" i="2"/>
  <c r="H195" i="2"/>
  <c r="G195" i="2"/>
  <c r="F195" i="2"/>
  <c r="E195" i="2"/>
  <c r="D195" i="2"/>
  <c r="J194" i="2"/>
  <c r="I194" i="2"/>
  <c r="H194" i="2"/>
  <c r="G194" i="2"/>
  <c r="F194" i="2"/>
  <c r="E194" i="2"/>
  <c r="D194" i="2"/>
  <c r="J193" i="2"/>
  <c r="I193" i="2"/>
  <c r="H193" i="2"/>
  <c r="G193" i="2"/>
  <c r="F193" i="2"/>
  <c r="E193" i="2"/>
  <c r="D193" i="2"/>
  <c r="J192" i="2"/>
  <c r="I192" i="2"/>
  <c r="H192" i="2"/>
  <c r="G192" i="2"/>
  <c r="F192" i="2"/>
  <c r="E192" i="2"/>
  <c r="D192" i="2"/>
  <c r="J191" i="2"/>
  <c r="I191" i="2"/>
  <c r="H191" i="2"/>
  <c r="G191" i="2"/>
  <c r="F191" i="2"/>
  <c r="E191" i="2"/>
  <c r="D191" i="2"/>
  <c r="J190" i="2"/>
  <c r="I190" i="2"/>
  <c r="H190" i="2"/>
  <c r="G190" i="2"/>
  <c r="F190" i="2"/>
  <c r="E190" i="2"/>
  <c r="D190" i="2"/>
  <c r="J189" i="2"/>
  <c r="I189" i="2"/>
  <c r="H189" i="2"/>
  <c r="G189" i="2"/>
  <c r="F189" i="2"/>
  <c r="E189" i="2"/>
  <c r="J188" i="2"/>
  <c r="I188" i="2"/>
  <c r="H188" i="2"/>
  <c r="G188" i="2"/>
  <c r="F188" i="2"/>
  <c r="E188" i="2"/>
  <c r="D188" i="2"/>
  <c r="J187" i="2"/>
  <c r="I187" i="2"/>
  <c r="H187" i="2"/>
  <c r="G187" i="2"/>
  <c r="F187" i="2"/>
  <c r="E187" i="2"/>
  <c r="D187" i="2"/>
  <c r="J186" i="2"/>
  <c r="I186" i="2"/>
  <c r="H186" i="2"/>
  <c r="G186" i="2"/>
  <c r="F186" i="2"/>
  <c r="E186" i="2"/>
  <c r="D186" i="2"/>
  <c r="J185" i="2"/>
  <c r="I185" i="2"/>
  <c r="H185" i="2"/>
  <c r="G185" i="2"/>
  <c r="F185" i="2"/>
  <c r="E185" i="2"/>
  <c r="D185" i="2"/>
  <c r="J184" i="2"/>
  <c r="I184" i="2"/>
  <c r="H184" i="2"/>
  <c r="G184" i="2"/>
  <c r="F184" i="2"/>
  <c r="E184" i="2"/>
  <c r="D184" i="2"/>
  <c r="J183" i="2"/>
  <c r="I183" i="2"/>
  <c r="H183" i="2"/>
  <c r="G183" i="2"/>
  <c r="F183" i="2"/>
  <c r="E183" i="2"/>
  <c r="D183" i="2"/>
  <c r="J182" i="2"/>
  <c r="I182" i="2"/>
  <c r="H182" i="2"/>
  <c r="G182" i="2"/>
  <c r="F182" i="2"/>
  <c r="E182" i="2"/>
  <c r="D182" i="2"/>
  <c r="J181" i="2"/>
  <c r="I181" i="2"/>
  <c r="H181" i="2"/>
  <c r="G181" i="2"/>
  <c r="F181" i="2"/>
  <c r="E181" i="2"/>
  <c r="D181" i="2"/>
  <c r="J180" i="2"/>
  <c r="I180" i="2"/>
  <c r="H180" i="2"/>
  <c r="G180" i="2"/>
  <c r="F180" i="2"/>
  <c r="E180" i="2"/>
  <c r="D180" i="2"/>
  <c r="J179" i="2"/>
  <c r="I179" i="2"/>
  <c r="H179" i="2"/>
  <c r="G179" i="2"/>
  <c r="F179" i="2"/>
  <c r="E179" i="2"/>
  <c r="D179" i="2"/>
  <c r="J178" i="2"/>
  <c r="I178" i="2"/>
  <c r="H178" i="2"/>
  <c r="G178" i="2"/>
  <c r="F178" i="2"/>
  <c r="E178" i="2"/>
  <c r="D178" i="2"/>
  <c r="J177" i="2"/>
  <c r="I177" i="2"/>
  <c r="H177" i="2"/>
  <c r="G177" i="2"/>
  <c r="F177" i="2"/>
  <c r="D177" i="2"/>
  <c r="J176" i="2"/>
  <c r="I176" i="2"/>
  <c r="H176" i="2"/>
  <c r="G176" i="2"/>
  <c r="F176" i="2"/>
  <c r="E176" i="2"/>
  <c r="D176" i="2"/>
  <c r="J175" i="2"/>
  <c r="I175" i="2"/>
  <c r="H175" i="2"/>
  <c r="G175" i="2"/>
  <c r="F175" i="2"/>
  <c r="E175" i="2"/>
  <c r="D175" i="2"/>
  <c r="J174" i="2"/>
  <c r="I174" i="2"/>
  <c r="H174" i="2"/>
  <c r="G174" i="2"/>
  <c r="F174" i="2"/>
  <c r="E174" i="2"/>
  <c r="D174" i="2"/>
  <c r="J173" i="2"/>
  <c r="I173" i="2"/>
  <c r="H173" i="2"/>
  <c r="G173" i="2"/>
  <c r="F173" i="2"/>
  <c r="E173" i="2"/>
  <c r="D173" i="2"/>
  <c r="J172" i="2"/>
  <c r="I172" i="2"/>
  <c r="G172" i="2"/>
  <c r="E172" i="2"/>
  <c r="J171" i="2"/>
  <c r="I171" i="2"/>
  <c r="H171" i="2"/>
  <c r="G171" i="2"/>
  <c r="F171" i="2"/>
  <c r="E171" i="2"/>
  <c r="D171" i="2"/>
  <c r="J170" i="2"/>
  <c r="I170" i="2"/>
  <c r="H170" i="2"/>
  <c r="G170" i="2"/>
  <c r="F170" i="2"/>
  <c r="E170" i="2"/>
  <c r="D170" i="2"/>
  <c r="J169" i="2"/>
  <c r="I169" i="2"/>
  <c r="H169" i="2"/>
  <c r="G169" i="2"/>
  <c r="F169" i="2"/>
  <c r="E169" i="2"/>
  <c r="D169" i="2"/>
  <c r="J168" i="2"/>
  <c r="I168" i="2"/>
  <c r="H168" i="2"/>
  <c r="G168" i="2"/>
  <c r="F168" i="2"/>
  <c r="E168" i="2"/>
  <c r="D168" i="2"/>
  <c r="J167" i="2"/>
  <c r="I167" i="2"/>
  <c r="H167" i="2"/>
  <c r="G167" i="2"/>
  <c r="F167" i="2"/>
  <c r="D167" i="2"/>
  <c r="J166" i="2"/>
  <c r="I166" i="2"/>
  <c r="H166" i="2"/>
  <c r="G166" i="2"/>
  <c r="F166" i="2"/>
  <c r="E166" i="2"/>
  <c r="D166" i="2"/>
  <c r="J165" i="2"/>
  <c r="I165" i="2"/>
  <c r="H165" i="2"/>
  <c r="G165" i="2"/>
  <c r="F165" i="2"/>
  <c r="E165" i="2"/>
  <c r="D165" i="2"/>
  <c r="J164" i="2"/>
  <c r="I164" i="2"/>
  <c r="H164" i="2"/>
  <c r="G164" i="2"/>
  <c r="F164" i="2"/>
  <c r="E164" i="2"/>
  <c r="D164" i="2"/>
  <c r="J163" i="2"/>
  <c r="I163" i="2"/>
  <c r="H163" i="2"/>
  <c r="G163" i="2"/>
  <c r="F163" i="2"/>
  <c r="E163" i="2"/>
  <c r="D163" i="2"/>
  <c r="J162" i="2"/>
  <c r="I162" i="2"/>
  <c r="H162" i="2"/>
  <c r="G162" i="2"/>
  <c r="F162" i="2"/>
  <c r="E162" i="2"/>
  <c r="D162" i="2"/>
  <c r="J161" i="2"/>
  <c r="I161" i="2"/>
  <c r="H161" i="2"/>
  <c r="G161" i="2"/>
  <c r="F161" i="2"/>
  <c r="E161" i="2"/>
  <c r="D161" i="2"/>
  <c r="J160" i="2"/>
  <c r="I160" i="2"/>
  <c r="H160" i="2"/>
  <c r="G160" i="2"/>
  <c r="F160" i="2"/>
  <c r="E160" i="2"/>
  <c r="D160" i="2"/>
  <c r="J159" i="2"/>
  <c r="I159" i="2"/>
  <c r="H159" i="2"/>
  <c r="G159" i="2"/>
  <c r="F159" i="2"/>
  <c r="E159" i="2"/>
  <c r="D159" i="2"/>
  <c r="J158" i="2"/>
  <c r="I158" i="2"/>
  <c r="H158" i="2"/>
  <c r="G158" i="2"/>
  <c r="F158" i="2"/>
  <c r="E158" i="2"/>
  <c r="D158" i="2"/>
  <c r="J157" i="2"/>
  <c r="I157" i="2"/>
  <c r="H157" i="2"/>
  <c r="G157" i="2"/>
  <c r="F157" i="2"/>
  <c r="E157" i="2"/>
  <c r="D157" i="2"/>
  <c r="J156" i="2"/>
  <c r="I156" i="2"/>
  <c r="H156" i="2"/>
  <c r="G156" i="2"/>
  <c r="F156" i="2"/>
  <c r="E156" i="2"/>
  <c r="D156" i="2"/>
  <c r="J155" i="2"/>
  <c r="I155" i="2"/>
  <c r="H155" i="2"/>
  <c r="G155" i="2"/>
  <c r="F155" i="2"/>
  <c r="E155" i="2"/>
  <c r="D155" i="2"/>
  <c r="J154" i="2"/>
  <c r="I154" i="2"/>
  <c r="H154" i="2"/>
  <c r="G154" i="2"/>
  <c r="F154" i="2"/>
  <c r="E154" i="2"/>
  <c r="D154" i="2"/>
  <c r="J153" i="2"/>
  <c r="I153" i="2"/>
  <c r="H153" i="2"/>
  <c r="G153" i="2"/>
  <c r="F153" i="2"/>
  <c r="E153" i="2"/>
  <c r="D153" i="2"/>
  <c r="J152" i="2"/>
  <c r="I152" i="2"/>
  <c r="H152" i="2"/>
  <c r="G152" i="2"/>
  <c r="F152" i="2"/>
  <c r="E152" i="2"/>
  <c r="D152" i="2"/>
  <c r="J151" i="2"/>
  <c r="I151" i="2"/>
  <c r="H151" i="2"/>
  <c r="G151" i="2"/>
  <c r="F151" i="2"/>
  <c r="D151" i="2"/>
  <c r="J150" i="2"/>
  <c r="I150" i="2"/>
  <c r="H150" i="2"/>
  <c r="G150" i="2"/>
  <c r="E150" i="2"/>
  <c r="D150" i="2"/>
  <c r="J149" i="2"/>
  <c r="I149" i="2"/>
  <c r="H149" i="2"/>
  <c r="G149" i="2"/>
  <c r="F149" i="2"/>
  <c r="E149" i="2"/>
  <c r="D149" i="2"/>
  <c r="J148" i="2"/>
  <c r="I148" i="2"/>
  <c r="H148" i="2"/>
  <c r="G148" i="2"/>
  <c r="F148" i="2"/>
  <c r="E148" i="2"/>
  <c r="D148" i="2"/>
  <c r="J147" i="2"/>
  <c r="I147" i="2"/>
  <c r="H147" i="2"/>
  <c r="G147" i="2"/>
  <c r="F147" i="2"/>
  <c r="E147" i="2"/>
  <c r="D147" i="2"/>
  <c r="J146" i="2"/>
  <c r="I146" i="2"/>
  <c r="H146" i="2"/>
  <c r="G146" i="2"/>
  <c r="F146" i="2"/>
  <c r="E146" i="2"/>
  <c r="D146" i="2"/>
  <c r="J145" i="2"/>
  <c r="I145" i="2"/>
  <c r="H145" i="2"/>
  <c r="G145" i="2"/>
  <c r="F145" i="2"/>
  <c r="E145" i="2"/>
  <c r="D145" i="2"/>
  <c r="J144" i="2"/>
  <c r="I144" i="2"/>
  <c r="H144" i="2"/>
  <c r="G144" i="2"/>
  <c r="F144" i="2"/>
  <c r="E144" i="2"/>
  <c r="D144" i="2"/>
  <c r="J143" i="2"/>
  <c r="I143" i="2"/>
  <c r="H143" i="2"/>
  <c r="G143" i="2"/>
  <c r="F143" i="2"/>
  <c r="E143" i="2"/>
  <c r="D143" i="2"/>
  <c r="J142" i="2"/>
  <c r="I142" i="2"/>
  <c r="H142" i="2"/>
  <c r="F142" i="2"/>
  <c r="J141" i="2"/>
  <c r="I141" i="2"/>
  <c r="H141" i="2"/>
  <c r="G141" i="2"/>
  <c r="F141" i="2"/>
  <c r="E141" i="2"/>
  <c r="D141" i="2"/>
  <c r="J140" i="2"/>
  <c r="I140" i="2"/>
  <c r="H140" i="2"/>
  <c r="G140" i="2"/>
  <c r="F140" i="2"/>
  <c r="E140" i="2"/>
  <c r="D140" i="2"/>
  <c r="J139" i="2"/>
  <c r="I139" i="2"/>
  <c r="H139" i="2"/>
  <c r="G139" i="2"/>
  <c r="F139" i="2"/>
  <c r="E139" i="2"/>
  <c r="D139" i="2"/>
  <c r="J138" i="2"/>
  <c r="I138" i="2"/>
  <c r="H138" i="2"/>
  <c r="G138" i="2"/>
  <c r="F138" i="2"/>
  <c r="E138" i="2"/>
  <c r="D138" i="2"/>
  <c r="J137" i="2"/>
  <c r="I137" i="2"/>
  <c r="H137" i="2"/>
  <c r="G137" i="2"/>
  <c r="F137" i="2"/>
  <c r="E137" i="2"/>
  <c r="D137" i="2"/>
  <c r="J136" i="2"/>
  <c r="I136" i="2"/>
  <c r="H136" i="2"/>
  <c r="G136" i="2"/>
  <c r="F136" i="2"/>
  <c r="E136" i="2"/>
  <c r="D136" i="2"/>
  <c r="J135" i="2"/>
  <c r="I135" i="2"/>
  <c r="H135" i="2"/>
  <c r="G135" i="2"/>
  <c r="F135" i="2"/>
  <c r="E135" i="2"/>
  <c r="D135" i="2"/>
  <c r="J134" i="2"/>
  <c r="I134" i="2"/>
  <c r="H134" i="2"/>
  <c r="G134" i="2"/>
  <c r="F134" i="2"/>
  <c r="E134" i="2"/>
  <c r="D134" i="2"/>
  <c r="J133" i="2"/>
  <c r="I133" i="2"/>
  <c r="H133" i="2"/>
  <c r="G133" i="2"/>
  <c r="F133" i="2"/>
  <c r="E133" i="2"/>
  <c r="D133" i="2"/>
  <c r="J132" i="2"/>
  <c r="I132" i="2"/>
  <c r="H132" i="2"/>
  <c r="G132" i="2"/>
  <c r="F132" i="2"/>
  <c r="E132" i="2"/>
  <c r="D132" i="2"/>
  <c r="J131" i="2"/>
  <c r="I131" i="2"/>
  <c r="H131" i="2"/>
  <c r="G131" i="2"/>
  <c r="F131" i="2"/>
  <c r="E131" i="2"/>
  <c r="D131" i="2"/>
  <c r="J130" i="2"/>
  <c r="I130" i="2"/>
  <c r="H130" i="2"/>
  <c r="G130" i="2"/>
  <c r="F130" i="2"/>
  <c r="E130" i="2"/>
  <c r="D130" i="2"/>
  <c r="J129" i="2"/>
  <c r="I129" i="2"/>
  <c r="H129" i="2"/>
  <c r="G129" i="2"/>
  <c r="F129" i="2"/>
  <c r="E129" i="2"/>
  <c r="D129" i="2"/>
  <c r="J128" i="2"/>
  <c r="I128" i="2"/>
  <c r="H128" i="2"/>
  <c r="G128" i="2"/>
  <c r="F128" i="2"/>
  <c r="E128" i="2"/>
  <c r="D128" i="2"/>
  <c r="J127" i="2"/>
  <c r="I127" i="2"/>
  <c r="H127" i="2"/>
  <c r="G127" i="2"/>
  <c r="F127" i="2"/>
  <c r="E127" i="2"/>
  <c r="D127" i="2"/>
  <c r="J126" i="2"/>
  <c r="I126" i="2"/>
  <c r="H126" i="2"/>
  <c r="G126" i="2"/>
  <c r="F126" i="2"/>
  <c r="E126" i="2"/>
  <c r="D126" i="2"/>
  <c r="J125" i="2"/>
  <c r="I125" i="2"/>
  <c r="H125" i="2"/>
  <c r="G125" i="2"/>
  <c r="E125" i="2"/>
  <c r="D125" i="2"/>
  <c r="J124" i="2"/>
  <c r="I124" i="2"/>
  <c r="H124" i="2"/>
  <c r="G124" i="2"/>
  <c r="F124" i="2"/>
  <c r="E124" i="2"/>
  <c r="D124" i="2"/>
  <c r="J123" i="2"/>
  <c r="I123" i="2"/>
  <c r="H123" i="2"/>
  <c r="G123" i="2"/>
  <c r="F123" i="2"/>
  <c r="E123" i="2"/>
  <c r="D123" i="2"/>
  <c r="J122" i="2"/>
  <c r="I122" i="2"/>
  <c r="H122" i="2"/>
  <c r="G122" i="2"/>
  <c r="F122" i="2"/>
  <c r="E122" i="2"/>
  <c r="D122" i="2"/>
  <c r="J121" i="2"/>
  <c r="I121" i="2"/>
  <c r="H121" i="2"/>
  <c r="G121" i="2"/>
  <c r="F121" i="2"/>
  <c r="E121" i="2"/>
  <c r="D121" i="2"/>
  <c r="J120" i="2"/>
  <c r="I120" i="2"/>
  <c r="H120" i="2"/>
  <c r="G120" i="2"/>
  <c r="F120" i="2"/>
  <c r="E120" i="2"/>
  <c r="D120" i="2"/>
  <c r="J119" i="2"/>
  <c r="I119" i="2"/>
  <c r="H119" i="2"/>
  <c r="G119" i="2"/>
  <c r="F119" i="2"/>
  <c r="E119" i="2"/>
  <c r="D119" i="2"/>
  <c r="J118" i="2"/>
  <c r="I118" i="2"/>
  <c r="H118" i="2"/>
  <c r="G118" i="2"/>
  <c r="F118" i="2"/>
  <c r="E118" i="2"/>
  <c r="D118" i="2"/>
  <c r="J117" i="2"/>
  <c r="I117" i="2"/>
  <c r="H117" i="2"/>
  <c r="G117" i="2"/>
  <c r="F117" i="2"/>
  <c r="E117" i="2"/>
  <c r="D117" i="2"/>
  <c r="J116" i="2"/>
  <c r="I116" i="2"/>
  <c r="H116" i="2"/>
  <c r="G116" i="2"/>
  <c r="F116" i="2"/>
  <c r="E116" i="2"/>
  <c r="D116" i="2"/>
  <c r="J115" i="2"/>
  <c r="I115" i="2"/>
  <c r="H115" i="2"/>
  <c r="G115" i="2"/>
  <c r="F115" i="2"/>
  <c r="E115" i="2"/>
  <c r="D115" i="2"/>
  <c r="J114" i="2"/>
  <c r="I114" i="2"/>
  <c r="H114" i="2"/>
  <c r="G114" i="2"/>
  <c r="F114" i="2"/>
  <c r="E114" i="2"/>
  <c r="D114" i="2"/>
  <c r="J113" i="2"/>
  <c r="I113" i="2"/>
  <c r="H113" i="2"/>
  <c r="G113" i="2"/>
  <c r="F113" i="2"/>
  <c r="E113" i="2"/>
  <c r="D113" i="2"/>
  <c r="J112" i="2"/>
  <c r="I112" i="2"/>
  <c r="H112" i="2"/>
  <c r="G112" i="2"/>
  <c r="F112" i="2"/>
  <c r="E112" i="2"/>
  <c r="D112" i="2"/>
  <c r="J111" i="2"/>
  <c r="I111" i="2"/>
  <c r="H111" i="2"/>
  <c r="G111" i="2"/>
  <c r="F111" i="2"/>
  <c r="E111" i="2"/>
  <c r="D111" i="2"/>
  <c r="J110" i="2"/>
  <c r="I110" i="2"/>
  <c r="H110" i="2"/>
  <c r="G110" i="2"/>
  <c r="F110" i="2"/>
  <c r="E110" i="2"/>
  <c r="D110" i="2"/>
  <c r="J109" i="2"/>
  <c r="I109" i="2"/>
  <c r="H109" i="2"/>
  <c r="G109" i="2"/>
  <c r="F109" i="2"/>
  <c r="E109" i="2"/>
  <c r="D109" i="2"/>
  <c r="J108" i="2"/>
  <c r="I108" i="2"/>
  <c r="H108" i="2"/>
  <c r="G108" i="2"/>
  <c r="F108" i="2"/>
  <c r="E108" i="2"/>
  <c r="D108" i="2"/>
  <c r="J107" i="2"/>
  <c r="I107" i="2"/>
  <c r="H107" i="2"/>
  <c r="G107" i="2"/>
  <c r="F107" i="2"/>
  <c r="E107" i="2"/>
  <c r="D107" i="2"/>
  <c r="J106" i="2"/>
  <c r="I106" i="2"/>
  <c r="H106" i="2"/>
  <c r="G106" i="2"/>
  <c r="F106" i="2"/>
  <c r="E106" i="2"/>
  <c r="D106" i="2"/>
  <c r="J105" i="2"/>
  <c r="I105" i="2"/>
  <c r="H105" i="2"/>
  <c r="G105" i="2"/>
  <c r="F105" i="2"/>
  <c r="E105" i="2"/>
  <c r="D105" i="2"/>
  <c r="J104" i="2"/>
  <c r="I104" i="2"/>
  <c r="H104" i="2"/>
  <c r="G104" i="2"/>
  <c r="F104" i="2"/>
  <c r="E104" i="2"/>
  <c r="D104" i="2"/>
  <c r="J103" i="2"/>
  <c r="I103" i="2"/>
  <c r="H103" i="2"/>
  <c r="G103" i="2"/>
  <c r="F103" i="2"/>
  <c r="E103" i="2"/>
  <c r="D103" i="2"/>
  <c r="J102" i="2"/>
  <c r="I102" i="2"/>
  <c r="H102" i="2"/>
  <c r="G102" i="2"/>
  <c r="F102" i="2"/>
  <c r="E102" i="2"/>
  <c r="D102" i="2"/>
  <c r="J101" i="2"/>
  <c r="I101" i="2"/>
  <c r="H101" i="2"/>
  <c r="G101" i="2"/>
  <c r="F101" i="2"/>
  <c r="E101" i="2"/>
  <c r="D101" i="2"/>
  <c r="J100" i="2"/>
  <c r="I100" i="2"/>
  <c r="H100" i="2"/>
  <c r="G100" i="2"/>
  <c r="F100" i="2"/>
  <c r="E100" i="2"/>
  <c r="D100" i="2"/>
  <c r="J99" i="2"/>
  <c r="I99" i="2"/>
  <c r="H99" i="2"/>
  <c r="G99" i="2"/>
  <c r="F99" i="2"/>
  <c r="E99" i="2"/>
  <c r="D99" i="2"/>
  <c r="J98" i="2"/>
  <c r="I98" i="2"/>
  <c r="H98" i="2"/>
  <c r="G98" i="2"/>
  <c r="F98" i="2"/>
  <c r="E98" i="2"/>
  <c r="D98" i="2"/>
  <c r="J97" i="2"/>
  <c r="I97" i="2"/>
  <c r="H97" i="2"/>
  <c r="G97" i="2"/>
  <c r="F97" i="2"/>
  <c r="E97" i="2"/>
  <c r="D97" i="2"/>
  <c r="J96" i="2"/>
  <c r="I96" i="2"/>
  <c r="H96" i="2"/>
  <c r="G96" i="2"/>
  <c r="F96" i="2"/>
  <c r="E96" i="2"/>
  <c r="D96" i="2"/>
  <c r="J95" i="2"/>
  <c r="I95" i="2"/>
  <c r="H95" i="2"/>
  <c r="G95" i="2"/>
  <c r="F95" i="2"/>
  <c r="E95" i="2"/>
  <c r="D95" i="2"/>
  <c r="J94" i="2"/>
  <c r="I94" i="2"/>
  <c r="H94" i="2"/>
  <c r="G94" i="2"/>
  <c r="F94" i="2"/>
  <c r="E94" i="2"/>
  <c r="D94" i="2"/>
  <c r="J93" i="2"/>
  <c r="I93" i="2"/>
  <c r="H93" i="2"/>
  <c r="G93" i="2"/>
  <c r="F93" i="2"/>
  <c r="E93" i="2"/>
  <c r="D93" i="2"/>
  <c r="J92" i="2"/>
  <c r="I92" i="2"/>
  <c r="H92" i="2"/>
  <c r="G92" i="2"/>
  <c r="F92" i="2"/>
  <c r="E92" i="2"/>
  <c r="D92" i="2"/>
  <c r="J91" i="2"/>
  <c r="I91" i="2"/>
  <c r="H91" i="2"/>
  <c r="G91" i="2"/>
  <c r="F91" i="2"/>
  <c r="E91" i="2"/>
  <c r="D91" i="2"/>
  <c r="J90" i="2"/>
  <c r="I90" i="2"/>
  <c r="H90" i="2"/>
  <c r="G90" i="2"/>
  <c r="F90" i="2"/>
  <c r="E90" i="2"/>
  <c r="D90" i="2"/>
  <c r="J89" i="2"/>
  <c r="I89" i="2"/>
  <c r="H89" i="2"/>
  <c r="G89" i="2"/>
  <c r="F89" i="2"/>
  <c r="E89" i="2"/>
  <c r="D89" i="2"/>
  <c r="J88" i="2"/>
  <c r="I88" i="2"/>
  <c r="H88" i="2"/>
  <c r="G88" i="2"/>
  <c r="F88" i="2"/>
  <c r="E88" i="2"/>
  <c r="D88" i="2"/>
  <c r="J87" i="2"/>
  <c r="I87" i="2"/>
  <c r="H87" i="2"/>
  <c r="G87" i="2"/>
  <c r="F87" i="2"/>
  <c r="E87" i="2"/>
  <c r="D87" i="2"/>
  <c r="J86" i="2"/>
  <c r="I86" i="2"/>
  <c r="H86" i="2"/>
  <c r="G86" i="2"/>
  <c r="F86" i="2"/>
  <c r="E86" i="2"/>
  <c r="D86" i="2"/>
  <c r="J85" i="2"/>
  <c r="I85" i="2"/>
  <c r="H85" i="2"/>
  <c r="G85" i="2"/>
  <c r="F85" i="2"/>
  <c r="E85" i="2"/>
  <c r="D85" i="2"/>
  <c r="J84" i="2"/>
  <c r="I84" i="2"/>
  <c r="H84" i="2"/>
  <c r="G84" i="2"/>
  <c r="F84" i="2"/>
  <c r="E84" i="2"/>
  <c r="D84" i="2"/>
  <c r="J83" i="2"/>
  <c r="I83" i="2"/>
  <c r="H83" i="2"/>
  <c r="G83" i="2"/>
  <c r="F83" i="2"/>
  <c r="E83" i="2"/>
  <c r="D83" i="2"/>
  <c r="J82" i="2"/>
  <c r="I82" i="2"/>
  <c r="H82" i="2"/>
  <c r="G82" i="2"/>
  <c r="F82" i="2"/>
  <c r="E82" i="2"/>
  <c r="D82" i="2"/>
  <c r="J81" i="2"/>
  <c r="I81" i="2"/>
  <c r="H81" i="2"/>
  <c r="G81" i="2"/>
  <c r="F81" i="2"/>
  <c r="E81" i="2"/>
  <c r="D81" i="2"/>
  <c r="J80" i="2"/>
  <c r="I80" i="2"/>
  <c r="H80" i="2"/>
  <c r="G80" i="2"/>
  <c r="F80" i="2"/>
  <c r="E80" i="2"/>
  <c r="D80" i="2"/>
  <c r="J79" i="2"/>
  <c r="I79" i="2"/>
  <c r="H79" i="2"/>
  <c r="G79" i="2"/>
  <c r="F79" i="2"/>
  <c r="E79" i="2"/>
  <c r="D79" i="2"/>
  <c r="J78" i="2"/>
  <c r="I78" i="2"/>
  <c r="H78" i="2"/>
  <c r="G78" i="2"/>
  <c r="F78" i="2"/>
  <c r="E78" i="2"/>
  <c r="D78" i="2"/>
  <c r="J77" i="2"/>
  <c r="I77" i="2"/>
  <c r="H77" i="2"/>
  <c r="G77" i="2"/>
  <c r="F77" i="2"/>
  <c r="E77" i="2"/>
  <c r="D77" i="2"/>
  <c r="J76" i="2"/>
  <c r="I76" i="2"/>
  <c r="H76" i="2"/>
  <c r="G76" i="2"/>
  <c r="F76" i="2"/>
  <c r="E76" i="2"/>
  <c r="D76" i="2"/>
  <c r="J75" i="2"/>
  <c r="I75" i="2"/>
  <c r="G75" i="2"/>
  <c r="F75" i="2"/>
  <c r="D75" i="2"/>
  <c r="J74" i="2"/>
  <c r="I74" i="2"/>
  <c r="H74" i="2"/>
  <c r="G74" i="2"/>
  <c r="F74" i="2"/>
  <c r="E74" i="2"/>
  <c r="D74" i="2"/>
  <c r="J73" i="2"/>
  <c r="I73" i="2"/>
  <c r="H73" i="2"/>
  <c r="G73" i="2"/>
  <c r="F73" i="2"/>
  <c r="E73" i="2"/>
  <c r="D73" i="2"/>
  <c r="J72" i="2"/>
  <c r="I72" i="2"/>
  <c r="H72" i="2"/>
  <c r="L72" i="2" s="1"/>
  <c r="G72" i="2"/>
  <c r="F72" i="2"/>
  <c r="E72" i="2"/>
  <c r="D72" i="2"/>
  <c r="J71" i="2"/>
  <c r="I71" i="2"/>
  <c r="H71" i="2"/>
  <c r="G71" i="2"/>
  <c r="N71" i="2" s="1"/>
  <c r="F71" i="2"/>
  <c r="E71" i="2"/>
  <c r="D71" i="2"/>
  <c r="J70" i="2"/>
  <c r="I70" i="2"/>
  <c r="H70" i="2"/>
  <c r="G70" i="2"/>
  <c r="F70" i="2"/>
  <c r="E70" i="2"/>
  <c r="D70" i="2"/>
  <c r="J69" i="2"/>
  <c r="I69" i="2"/>
  <c r="H69" i="2"/>
  <c r="G69" i="2"/>
  <c r="F69" i="2"/>
  <c r="O69" i="2" s="1"/>
  <c r="E69" i="2"/>
  <c r="M69" i="2" s="1"/>
  <c r="D69" i="2"/>
  <c r="K68" i="2"/>
  <c r="J68" i="2"/>
  <c r="I68" i="2"/>
  <c r="H68" i="2"/>
  <c r="G68" i="2"/>
  <c r="F68" i="2"/>
  <c r="E68" i="2"/>
  <c r="M68" i="2" s="1"/>
  <c r="D68" i="2"/>
  <c r="N68" i="2" s="1"/>
  <c r="J67" i="2"/>
  <c r="I67" i="2"/>
  <c r="H67" i="2"/>
  <c r="G67" i="2"/>
  <c r="F67" i="2"/>
  <c r="O67" i="2" s="1"/>
  <c r="E67" i="2"/>
  <c r="D67" i="2"/>
  <c r="J66" i="2"/>
  <c r="I66" i="2"/>
  <c r="H66" i="2"/>
  <c r="G66" i="2"/>
  <c r="N66" i="2" s="1"/>
  <c r="F66" i="2"/>
  <c r="O66" i="2" s="1"/>
  <c r="E66" i="2"/>
  <c r="M66" i="2" s="1"/>
  <c r="D66" i="2"/>
  <c r="K66" i="2" s="1"/>
  <c r="J65" i="2"/>
  <c r="I65" i="2"/>
  <c r="H65" i="2"/>
  <c r="G65" i="2"/>
  <c r="F65" i="2"/>
  <c r="O65" i="2" s="1"/>
  <c r="E65" i="2"/>
  <c r="D65" i="2"/>
  <c r="K64" i="2"/>
  <c r="J64" i="2"/>
  <c r="I64" i="2"/>
  <c r="H64" i="2"/>
  <c r="G64" i="2"/>
  <c r="F64" i="2"/>
  <c r="E64" i="2"/>
  <c r="M64" i="2" s="1"/>
  <c r="D64" i="2"/>
  <c r="N64" i="2" s="1"/>
  <c r="J63" i="2"/>
  <c r="I63" i="2"/>
  <c r="H63" i="2"/>
  <c r="M63" i="2" s="1"/>
  <c r="G63" i="2"/>
  <c r="F63" i="2"/>
  <c r="O63" i="2" s="1"/>
  <c r="E63" i="2"/>
  <c r="D63" i="2"/>
  <c r="J62" i="2"/>
  <c r="I62" i="2"/>
  <c r="H62" i="2"/>
  <c r="G62" i="2"/>
  <c r="F62" i="2"/>
  <c r="O62" i="2" s="1"/>
  <c r="E62" i="2"/>
  <c r="D62" i="2"/>
  <c r="K62" i="2" s="1"/>
  <c r="M61" i="2"/>
  <c r="J61" i="2"/>
  <c r="I61" i="2"/>
  <c r="H61" i="2"/>
  <c r="G61" i="2"/>
  <c r="F61" i="2"/>
  <c r="O61" i="2" s="1"/>
  <c r="E61" i="2"/>
  <c r="D61" i="2"/>
  <c r="J60" i="2"/>
  <c r="I60" i="2"/>
  <c r="H60" i="2"/>
  <c r="G60" i="2"/>
  <c r="F60" i="2"/>
  <c r="E60" i="2"/>
  <c r="D60" i="2"/>
  <c r="K60" i="2" s="1"/>
  <c r="J59" i="2"/>
  <c r="I59" i="2"/>
  <c r="H59" i="2"/>
  <c r="M59" i="2" s="1"/>
  <c r="G59" i="2"/>
  <c r="F59" i="2"/>
  <c r="O59" i="2" s="1"/>
  <c r="E59" i="2"/>
  <c r="D59" i="2"/>
  <c r="K58" i="2"/>
  <c r="J58" i="2"/>
  <c r="I58" i="2"/>
  <c r="H58" i="2"/>
  <c r="G58" i="2"/>
  <c r="N58" i="2" s="1"/>
  <c r="F58" i="2"/>
  <c r="O58" i="2" s="1"/>
  <c r="E58" i="2"/>
  <c r="M58" i="2" s="1"/>
  <c r="D58" i="2"/>
  <c r="O57" i="2"/>
  <c r="J57" i="2"/>
  <c r="I57" i="2"/>
  <c r="H57" i="2"/>
  <c r="G57" i="2"/>
  <c r="F57" i="2"/>
  <c r="E57" i="2"/>
  <c r="M57" i="2" s="1"/>
  <c r="D57" i="2"/>
  <c r="J56" i="2"/>
  <c r="I56" i="2"/>
  <c r="H56" i="2"/>
  <c r="G56" i="2"/>
  <c r="F56" i="2"/>
  <c r="E56" i="2"/>
  <c r="M56" i="2" s="1"/>
  <c r="D56" i="2"/>
  <c r="N56" i="2" s="1"/>
  <c r="J55" i="2"/>
  <c r="I55" i="2"/>
  <c r="H55" i="2"/>
  <c r="M55" i="2" s="1"/>
  <c r="G55" i="2"/>
  <c r="F55" i="2"/>
  <c r="O55" i="2" s="1"/>
  <c r="E55" i="2"/>
  <c r="D55" i="2"/>
  <c r="J54" i="2"/>
  <c r="I54" i="2"/>
  <c r="H54" i="2"/>
  <c r="G54" i="2"/>
  <c r="F54" i="2"/>
  <c r="O54" i="2" s="1"/>
  <c r="E54" i="2"/>
  <c r="D54" i="2"/>
  <c r="K54" i="2" s="1"/>
  <c r="J53" i="2"/>
  <c r="I53" i="2"/>
  <c r="H53" i="2"/>
  <c r="G53" i="2"/>
  <c r="F53" i="2"/>
  <c r="O53" i="2" s="1"/>
  <c r="E53" i="2"/>
  <c r="M53" i="2" s="1"/>
  <c r="D53" i="2"/>
  <c r="J52" i="2"/>
  <c r="I52" i="2"/>
  <c r="H52" i="2"/>
  <c r="G52" i="2"/>
  <c r="F52" i="2"/>
  <c r="E52" i="2"/>
  <c r="M52" i="2" s="1"/>
  <c r="D52" i="2"/>
  <c r="N52" i="2" s="1"/>
  <c r="J51" i="2"/>
  <c r="I51" i="2"/>
  <c r="H51" i="2"/>
  <c r="G51" i="2"/>
  <c r="F51" i="2"/>
  <c r="E51" i="2"/>
  <c r="D51" i="2"/>
  <c r="J50" i="2"/>
  <c r="I50" i="2"/>
  <c r="H50" i="2"/>
  <c r="G50" i="2"/>
  <c r="F50" i="2"/>
  <c r="E50" i="2"/>
  <c r="M50" i="2" s="1"/>
  <c r="D50" i="2"/>
  <c r="K50" i="2" s="1"/>
  <c r="J49" i="2"/>
  <c r="I49" i="2"/>
  <c r="H49" i="2"/>
  <c r="G49" i="2"/>
  <c r="F49" i="2"/>
  <c r="O49" i="2" s="1"/>
  <c r="E49" i="2"/>
  <c r="D49" i="2"/>
  <c r="J48" i="2"/>
  <c r="I48" i="2"/>
  <c r="H48" i="2"/>
  <c r="G48" i="2"/>
  <c r="F48" i="2"/>
  <c r="E48" i="2"/>
  <c r="M48" i="2" s="1"/>
  <c r="D48" i="2"/>
  <c r="N48" i="2" s="1"/>
  <c r="J47" i="2"/>
  <c r="I47" i="2"/>
  <c r="H47" i="2"/>
  <c r="G47" i="2"/>
  <c r="F47" i="2"/>
  <c r="E47" i="2"/>
  <c r="D47" i="2"/>
  <c r="J46" i="2"/>
  <c r="I46" i="2"/>
  <c r="H46" i="2"/>
  <c r="G46" i="2"/>
  <c r="F46" i="2"/>
  <c r="E46" i="2"/>
  <c r="M46" i="2" s="1"/>
  <c r="D46" i="2"/>
  <c r="K46" i="2" s="1"/>
  <c r="J45" i="2"/>
  <c r="I45" i="2"/>
  <c r="H45" i="2"/>
  <c r="G45" i="2"/>
  <c r="F45" i="2"/>
  <c r="O45" i="2" s="1"/>
  <c r="E45" i="2"/>
  <c r="M45" i="2" s="1"/>
  <c r="D45" i="2"/>
  <c r="K44" i="2"/>
  <c r="J44" i="2"/>
  <c r="I44" i="2"/>
  <c r="H44" i="2"/>
  <c r="G44" i="2"/>
  <c r="F44" i="2"/>
  <c r="E44" i="2"/>
  <c r="M44" i="2" s="1"/>
  <c r="D44" i="2"/>
  <c r="N44" i="2" s="1"/>
  <c r="J43" i="2"/>
  <c r="I43" i="2"/>
  <c r="H43" i="2"/>
  <c r="G43" i="2"/>
  <c r="F43" i="2"/>
  <c r="O43" i="2" s="1"/>
  <c r="E43" i="2"/>
  <c r="D43" i="2"/>
  <c r="J42" i="2"/>
  <c r="I42" i="2"/>
  <c r="H42" i="2"/>
  <c r="G42" i="2"/>
  <c r="F42" i="2"/>
  <c r="O42" i="2" s="1"/>
  <c r="E42" i="2"/>
  <c r="M42" i="2" s="1"/>
  <c r="D42" i="2"/>
  <c r="K42" i="2" s="1"/>
  <c r="M41" i="2"/>
  <c r="J41" i="2"/>
  <c r="I41" i="2"/>
  <c r="H41" i="2"/>
  <c r="G41" i="2"/>
  <c r="F41" i="2"/>
  <c r="O41" i="2" s="1"/>
  <c r="E41" i="2"/>
  <c r="D41" i="2"/>
  <c r="J40" i="2"/>
  <c r="I40" i="2"/>
  <c r="H40" i="2"/>
  <c r="G40" i="2"/>
  <c r="F40" i="2"/>
  <c r="E40" i="2"/>
  <c r="D40" i="2"/>
  <c r="K40" i="2" s="1"/>
  <c r="J39" i="2"/>
  <c r="I39" i="2"/>
  <c r="H39" i="2"/>
  <c r="G39" i="2"/>
  <c r="F39" i="2"/>
  <c r="O39" i="2" s="1"/>
  <c r="E39" i="2"/>
  <c r="D39" i="2"/>
  <c r="K38" i="2"/>
  <c r="J38" i="2"/>
  <c r="I38" i="2"/>
  <c r="H38" i="2"/>
  <c r="G38" i="2"/>
  <c r="N38" i="2" s="1"/>
  <c r="F38" i="2"/>
  <c r="O38" i="2" s="1"/>
  <c r="E38" i="2"/>
  <c r="M38" i="2" s="1"/>
  <c r="D38" i="2"/>
  <c r="O37" i="2"/>
  <c r="J37" i="2"/>
  <c r="I37" i="2"/>
  <c r="H37" i="2"/>
  <c r="G37" i="2"/>
  <c r="F37" i="2"/>
  <c r="E37" i="2"/>
  <c r="M37" i="2" s="1"/>
  <c r="D37" i="2"/>
  <c r="J36" i="2"/>
  <c r="I36" i="2"/>
  <c r="H36" i="2"/>
  <c r="G36" i="2"/>
  <c r="F36" i="2"/>
  <c r="E36" i="2"/>
  <c r="M36" i="2" s="1"/>
  <c r="D36" i="2"/>
  <c r="N36" i="2" s="1"/>
  <c r="J35" i="2"/>
  <c r="I35" i="2"/>
  <c r="H35" i="2"/>
  <c r="M35" i="2" s="1"/>
  <c r="G35" i="2"/>
  <c r="F35" i="2"/>
  <c r="O35" i="2" s="1"/>
  <c r="E35" i="2"/>
  <c r="D35" i="2"/>
  <c r="J34" i="2"/>
  <c r="I34" i="2"/>
  <c r="H34" i="2"/>
  <c r="G34" i="2"/>
  <c r="F34" i="2"/>
  <c r="O34" i="2" s="1"/>
  <c r="E34" i="2"/>
  <c r="D34" i="2"/>
  <c r="K34" i="2" s="1"/>
  <c r="J33" i="2"/>
  <c r="I33" i="2"/>
  <c r="H33" i="2"/>
  <c r="M33" i="2" s="1"/>
  <c r="G33" i="2"/>
  <c r="F33" i="2"/>
  <c r="O33" i="2" s="1"/>
  <c r="E33" i="2"/>
  <c r="D33" i="2"/>
  <c r="J32" i="2"/>
  <c r="I32" i="2"/>
  <c r="H32" i="2"/>
  <c r="G32" i="2"/>
  <c r="F32" i="2"/>
  <c r="E32" i="2"/>
  <c r="M32" i="2" s="1"/>
  <c r="D32" i="2"/>
  <c r="N32" i="2" s="1"/>
  <c r="J31" i="2"/>
  <c r="I31" i="2"/>
  <c r="H31" i="2"/>
  <c r="M31" i="2" s="1"/>
  <c r="G31" i="2"/>
  <c r="F31" i="2"/>
  <c r="O31" i="2" s="1"/>
  <c r="E31" i="2"/>
  <c r="D31" i="2"/>
  <c r="J30" i="2"/>
  <c r="I30" i="2"/>
  <c r="H30" i="2"/>
  <c r="G30" i="2"/>
  <c r="F30" i="2"/>
  <c r="O30" i="2" s="1"/>
  <c r="E30" i="2"/>
  <c r="D30" i="2"/>
  <c r="K30" i="2" s="1"/>
  <c r="J29" i="2"/>
  <c r="I29" i="2"/>
  <c r="H29" i="2"/>
  <c r="G29" i="2"/>
  <c r="F29" i="2"/>
  <c r="O29" i="2" s="1"/>
  <c r="E29" i="2"/>
  <c r="M29" i="2" s="1"/>
  <c r="D29" i="2"/>
  <c r="J28" i="2"/>
  <c r="I28" i="2"/>
  <c r="H28" i="2"/>
  <c r="G28" i="2"/>
  <c r="F28" i="2"/>
  <c r="E28" i="2"/>
  <c r="M28" i="2" s="1"/>
  <c r="D28" i="2"/>
  <c r="N28" i="2" s="1"/>
  <c r="J27" i="2"/>
  <c r="I27" i="2"/>
  <c r="H27" i="2"/>
  <c r="G27" i="2"/>
  <c r="F27" i="2"/>
  <c r="E27" i="2"/>
  <c r="D27" i="2"/>
  <c r="J26" i="2"/>
  <c r="I26" i="2"/>
  <c r="H26" i="2"/>
  <c r="G26" i="2"/>
  <c r="F26" i="2"/>
  <c r="E26" i="2"/>
  <c r="M26" i="2" s="1"/>
  <c r="D26" i="2"/>
  <c r="K26" i="2" s="1"/>
  <c r="J25" i="2"/>
  <c r="I25" i="2"/>
  <c r="H25" i="2"/>
  <c r="G25" i="2"/>
  <c r="F25" i="2"/>
  <c r="O25" i="2" s="1"/>
  <c r="E25" i="2"/>
  <c r="M25" i="2" s="1"/>
  <c r="D25" i="2"/>
  <c r="K24" i="2"/>
  <c r="J24" i="2"/>
  <c r="I24" i="2"/>
  <c r="H24" i="2"/>
  <c r="G24" i="2"/>
  <c r="F24" i="2"/>
  <c r="E24" i="2"/>
  <c r="M24" i="2" s="1"/>
  <c r="D24" i="2"/>
  <c r="N24" i="2" s="1"/>
  <c r="J23" i="2"/>
  <c r="I23" i="2"/>
  <c r="H23" i="2"/>
  <c r="G23" i="2"/>
  <c r="F23" i="2"/>
  <c r="O23" i="2" s="1"/>
  <c r="E23" i="2"/>
  <c r="D23" i="2"/>
  <c r="J22" i="2"/>
  <c r="I22" i="2"/>
  <c r="H22" i="2"/>
  <c r="G22" i="2"/>
  <c r="F22" i="2"/>
  <c r="O22" i="2" s="1"/>
  <c r="E22" i="2"/>
  <c r="M22" i="2" s="1"/>
  <c r="D22" i="2"/>
  <c r="K22" i="2" s="1"/>
  <c r="M21" i="2"/>
  <c r="J21" i="2"/>
  <c r="I21" i="2"/>
  <c r="H21" i="2"/>
  <c r="G21" i="2"/>
  <c r="F21" i="2"/>
  <c r="O21" i="2" s="1"/>
  <c r="E21" i="2"/>
  <c r="D21" i="2"/>
  <c r="J20" i="2"/>
  <c r="I20" i="2"/>
  <c r="H20" i="2"/>
  <c r="G20" i="2"/>
  <c r="F20" i="2"/>
  <c r="E20" i="2"/>
  <c r="D20" i="2"/>
  <c r="K20" i="2" s="1"/>
  <c r="J19" i="2"/>
  <c r="I19" i="2"/>
  <c r="H19" i="2"/>
  <c r="G19" i="2"/>
  <c r="F19" i="2"/>
  <c r="O19" i="2" s="1"/>
  <c r="E19" i="2"/>
  <c r="D19" i="2"/>
  <c r="K18" i="2"/>
  <c r="J18" i="2"/>
  <c r="I18" i="2"/>
  <c r="H18" i="2"/>
  <c r="G18" i="2"/>
  <c r="N18" i="2" s="1"/>
  <c r="F18" i="2"/>
  <c r="O18" i="2" s="1"/>
  <c r="E18" i="2"/>
  <c r="M18" i="2" s="1"/>
  <c r="D18" i="2"/>
  <c r="O17" i="2"/>
  <c r="J17" i="2"/>
  <c r="I17" i="2"/>
  <c r="H17" i="2"/>
  <c r="G17" i="2"/>
  <c r="F17" i="2"/>
  <c r="E17" i="2"/>
  <c r="D17" i="2"/>
  <c r="J16" i="2"/>
  <c r="I16" i="2"/>
  <c r="H16" i="2"/>
  <c r="G16" i="2"/>
  <c r="F16" i="2"/>
  <c r="E16" i="2"/>
  <c r="D16" i="2"/>
  <c r="K16" i="2" s="1"/>
  <c r="J15" i="2"/>
  <c r="I15" i="2"/>
  <c r="H15" i="2"/>
  <c r="G15" i="2"/>
  <c r="F15" i="2"/>
  <c r="O15" i="2" s="1"/>
  <c r="E15" i="2"/>
  <c r="D15" i="2"/>
  <c r="K14" i="2"/>
  <c r="J14" i="2"/>
  <c r="I14" i="2"/>
  <c r="H14" i="2"/>
  <c r="G14" i="2"/>
  <c r="N14" i="2" s="1"/>
  <c r="F14" i="2"/>
  <c r="O14" i="2" s="1"/>
  <c r="E14" i="2"/>
  <c r="M14" i="2" s="1"/>
  <c r="D14" i="2"/>
  <c r="O13" i="2"/>
  <c r="J13" i="2"/>
  <c r="I13" i="2"/>
  <c r="H13" i="2"/>
  <c r="G13" i="2"/>
  <c r="F13" i="2"/>
  <c r="E13" i="2"/>
  <c r="M13" i="2" s="1"/>
  <c r="D13" i="2"/>
  <c r="J12" i="2"/>
  <c r="I12" i="2"/>
  <c r="H12" i="2"/>
  <c r="G12" i="2"/>
  <c r="F12" i="2"/>
  <c r="E12" i="2"/>
  <c r="D12" i="2"/>
  <c r="L238" i="1"/>
  <c r="Y237" i="1"/>
  <c r="X237" i="1"/>
  <c r="W237" i="1"/>
  <c r="V237" i="1"/>
  <c r="U237" i="1"/>
  <c r="T237" i="1"/>
  <c r="S237" i="1"/>
  <c r="P237" i="1"/>
  <c r="K237" i="1"/>
  <c r="J237" i="1"/>
  <c r="I237" i="1"/>
  <c r="H237" i="1"/>
  <c r="U236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Y218" i="1"/>
  <c r="X218" i="1"/>
  <c r="W218" i="1"/>
  <c r="V218" i="1"/>
  <c r="T218" i="1"/>
  <c r="S218" i="1"/>
  <c r="P218" i="1"/>
  <c r="K218" i="1"/>
  <c r="J218" i="1"/>
  <c r="I218" i="1"/>
  <c r="H218" i="1"/>
  <c r="L217" i="1"/>
  <c r="L216" i="1"/>
  <c r="K215" i="1"/>
  <c r="J215" i="1"/>
  <c r="I215" i="1"/>
  <c r="H215" i="1"/>
  <c r="L214" i="1"/>
  <c r="K213" i="1"/>
  <c r="J213" i="1"/>
  <c r="I213" i="1"/>
  <c r="H213" i="1"/>
  <c r="L212" i="1"/>
  <c r="L211" i="1"/>
  <c r="K210" i="1"/>
  <c r="J210" i="1"/>
  <c r="I210" i="1"/>
  <c r="H210" i="1"/>
  <c r="Y209" i="1"/>
  <c r="X209" i="1"/>
  <c r="W209" i="1"/>
  <c r="V209" i="1"/>
  <c r="U209" i="1"/>
  <c r="T209" i="1"/>
  <c r="S209" i="1"/>
  <c r="P209" i="1"/>
  <c r="L208" i="1"/>
  <c r="L207" i="1"/>
  <c r="K206" i="1"/>
  <c r="J206" i="1"/>
  <c r="I206" i="1"/>
  <c r="H206" i="1"/>
  <c r="K205" i="1"/>
  <c r="J205" i="1"/>
  <c r="I205" i="1"/>
  <c r="H205" i="1"/>
  <c r="L204" i="1"/>
  <c r="L203" i="1"/>
  <c r="L202" i="1"/>
  <c r="L201" i="1"/>
  <c r="L200" i="1"/>
  <c r="L199" i="1"/>
  <c r="K198" i="1"/>
  <c r="J198" i="1"/>
  <c r="I198" i="1"/>
  <c r="H198" i="1"/>
  <c r="L197" i="1"/>
  <c r="L196" i="1"/>
  <c r="L195" i="1"/>
  <c r="K194" i="1"/>
  <c r="J194" i="1"/>
  <c r="I194" i="1"/>
  <c r="H194" i="1"/>
  <c r="W193" i="1"/>
  <c r="K193" i="1"/>
  <c r="J193" i="1"/>
  <c r="I193" i="1"/>
  <c r="H193" i="1"/>
  <c r="L192" i="1"/>
  <c r="K191" i="1"/>
  <c r="J191" i="1"/>
  <c r="I191" i="1"/>
  <c r="H191" i="1"/>
  <c r="T190" i="1"/>
  <c r="K190" i="1"/>
  <c r="J190" i="1"/>
  <c r="I190" i="1"/>
  <c r="H190" i="1"/>
  <c r="L189" i="1"/>
  <c r="L188" i="1"/>
  <c r="L187" i="1"/>
  <c r="L186" i="1"/>
  <c r="L185" i="1"/>
  <c r="L184" i="1"/>
  <c r="L183" i="1"/>
  <c r="L182" i="1"/>
  <c r="T181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S164" i="1"/>
  <c r="L164" i="1"/>
  <c r="S163" i="1"/>
  <c r="L163" i="1"/>
  <c r="L162" i="1"/>
  <c r="L161" i="1"/>
  <c r="L160" i="1"/>
  <c r="L159" i="1"/>
  <c r="L158" i="1"/>
  <c r="L157" i="1"/>
  <c r="L156" i="1"/>
  <c r="L155" i="1"/>
  <c r="L154" i="1"/>
  <c r="T153" i="1"/>
  <c r="L153" i="1"/>
  <c r="L152" i="1"/>
  <c r="L151" i="1"/>
  <c r="L150" i="1"/>
  <c r="W149" i="1"/>
  <c r="J149" i="1"/>
  <c r="I149" i="1"/>
  <c r="J148" i="1"/>
  <c r="I148" i="1"/>
  <c r="L147" i="1"/>
  <c r="U146" i="1"/>
  <c r="F172" i="2" s="1"/>
  <c r="S146" i="1"/>
  <c r="D172" i="2" s="1"/>
  <c r="L146" i="1"/>
  <c r="L145" i="1"/>
  <c r="L144" i="1"/>
  <c r="L143" i="1"/>
  <c r="L142" i="1"/>
  <c r="L141" i="1"/>
  <c r="T140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T112" i="1"/>
  <c r="L112" i="1"/>
  <c r="L111" i="1"/>
  <c r="L110" i="1"/>
  <c r="L109" i="1"/>
  <c r="U108" i="1"/>
  <c r="L108" i="1"/>
  <c r="L107" i="1"/>
  <c r="L106" i="1"/>
  <c r="L105" i="1"/>
  <c r="L104" i="1"/>
  <c r="L103" i="1"/>
  <c r="L102" i="1"/>
  <c r="L101" i="1"/>
  <c r="L100" i="1"/>
  <c r="L99" i="1"/>
  <c r="L98" i="1"/>
  <c r="V97" i="1"/>
  <c r="T97" i="1"/>
  <c r="E142" i="2" s="1"/>
  <c r="S97" i="1"/>
  <c r="D142" i="2" s="1"/>
  <c r="L97" i="1"/>
  <c r="L96" i="1"/>
  <c r="L95" i="1"/>
  <c r="K94" i="1"/>
  <c r="J94" i="1"/>
  <c r="I94" i="1"/>
  <c r="H94" i="1"/>
  <c r="L93" i="1"/>
  <c r="K92" i="1"/>
  <c r="J92" i="1"/>
  <c r="I92" i="1"/>
  <c r="H92" i="1"/>
  <c r="Y91" i="1"/>
  <c r="X91" i="1"/>
  <c r="P91" i="1"/>
  <c r="L90" i="1"/>
  <c r="L89" i="1"/>
  <c r="L88" i="1"/>
  <c r="L87" i="1"/>
  <c r="L86" i="1"/>
  <c r="L85" i="1"/>
  <c r="L84" i="1"/>
  <c r="L83" i="1"/>
  <c r="L82" i="1"/>
  <c r="L81" i="1"/>
  <c r="L80" i="1"/>
  <c r="L79" i="1"/>
  <c r="U78" i="1"/>
  <c r="F125" i="2" s="1"/>
  <c r="L78" i="1"/>
  <c r="K77" i="1"/>
  <c r="J77" i="1"/>
  <c r="I77" i="1"/>
  <c r="H77" i="1"/>
  <c r="L76" i="1"/>
  <c r="L75" i="1"/>
  <c r="L74" i="1"/>
  <c r="L73" i="1"/>
  <c r="L72" i="1"/>
  <c r="L71" i="1"/>
  <c r="L70" i="1"/>
  <c r="L69" i="1"/>
  <c r="K68" i="1"/>
  <c r="J68" i="1"/>
  <c r="I68" i="1"/>
  <c r="H68" i="1"/>
  <c r="K67" i="1"/>
  <c r="J67" i="1"/>
  <c r="I67" i="1"/>
  <c r="H67" i="1"/>
  <c r="L66" i="1"/>
  <c r="L65" i="1"/>
  <c r="K64" i="1"/>
  <c r="J64" i="1"/>
  <c r="I64" i="1"/>
  <c r="H64" i="1"/>
  <c r="L63" i="1"/>
  <c r="L62" i="1"/>
  <c r="L61" i="1"/>
  <c r="L60" i="1"/>
  <c r="L59" i="1"/>
  <c r="L58" i="1"/>
  <c r="L57" i="1"/>
  <c r="L55" i="1"/>
  <c r="L54" i="1"/>
  <c r="L53" i="1"/>
  <c r="L52" i="1"/>
  <c r="L51" i="1"/>
  <c r="K50" i="1"/>
  <c r="J50" i="1"/>
  <c r="I50" i="1"/>
  <c r="H50" i="1"/>
  <c r="L49" i="1"/>
  <c r="L48" i="1"/>
  <c r="L47" i="1"/>
  <c r="L46" i="1"/>
  <c r="L45" i="1"/>
  <c r="L44" i="1"/>
  <c r="L43" i="1"/>
  <c r="L42" i="1"/>
  <c r="L41" i="1"/>
  <c r="K40" i="1"/>
  <c r="J40" i="1"/>
  <c r="I40" i="1"/>
  <c r="H40" i="1"/>
  <c r="L39" i="1"/>
  <c r="L38" i="1"/>
  <c r="L37" i="1"/>
  <c r="L36" i="1"/>
  <c r="L35" i="1"/>
  <c r="L34" i="1"/>
  <c r="L33" i="1"/>
  <c r="K32" i="1"/>
  <c r="J32" i="1"/>
  <c r="I32" i="1"/>
  <c r="H32" i="1"/>
  <c r="K31" i="1"/>
  <c r="J31" i="1"/>
  <c r="I31" i="1"/>
  <c r="H31" i="1"/>
  <c r="L30" i="1"/>
  <c r="L29" i="1"/>
  <c r="L28" i="1"/>
  <c r="L27" i="1"/>
  <c r="L26" i="1"/>
  <c r="L25" i="1"/>
  <c r="L24" i="1"/>
  <c r="L23" i="1"/>
  <c r="W22" i="1"/>
  <c r="H75" i="2" s="1"/>
  <c r="T22" i="1"/>
  <c r="E75" i="2" s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8" i="1"/>
  <c r="J8" i="1"/>
  <c r="I8" i="1"/>
  <c r="H8" i="1"/>
  <c r="L7" i="1"/>
  <c r="L6" i="1"/>
  <c r="Y5" i="1"/>
  <c r="X5" i="1"/>
  <c r="V5" i="1"/>
  <c r="S5" i="1"/>
  <c r="P5" i="1"/>
  <c r="H4" i="1"/>
  <c r="L4" i="1" s="1"/>
  <c r="L195" i="2" l="1"/>
  <c r="O199" i="2"/>
  <c r="O203" i="2"/>
  <c r="L228" i="2"/>
  <c r="O233" i="2"/>
  <c r="L252" i="2"/>
  <c r="N255" i="2"/>
  <c r="O257" i="2"/>
  <c r="L260" i="2"/>
  <c r="N192" i="2"/>
  <c r="L193" i="2"/>
  <c r="O194" i="2"/>
  <c r="N203" i="2"/>
  <c r="O205" i="2"/>
  <c r="O208" i="2"/>
  <c r="N81" i="2"/>
  <c r="L82" i="2"/>
  <c r="N89" i="2"/>
  <c r="L90" i="2"/>
  <c r="N269" i="2"/>
  <c r="L278" i="2"/>
  <c r="O280" i="2"/>
  <c r="N281" i="2"/>
  <c r="L285" i="2"/>
  <c r="L289" i="2"/>
  <c r="O295" i="2"/>
  <c r="L298" i="2"/>
  <c r="O299" i="2"/>
  <c r="O311" i="2"/>
  <c r="O327" i="2"/>
  <c r="N329" i="2"/>
  <c r="O375" i="2"/>
  <c r="L378" i="2"/>
  <c r="O379" i="2"/>
  <c r="L382" i="2"/>
  <c r="O383" i="2"/>
  <c r="L386" i="2"/>
  <c r="O391" i="2"/>
  <c r="L394" i="2"/>
  <c r="O395" i="2"/>
  <c r="L398" i="2"/>
  <c r="O399" i="2"/>
  <c r="L402" i="2"/>
  <c r="O407" i="2"/>
  <c r="L410" i="2"/>
  <c r="O411" i="2"/>
  <c r="L414" i="2"/>
  <c r="O415" i="2"/>
  <c r="L418" i="2"/>
  <c r="O423" i="2"/>
  <c r="L426" i="2"/>
  <c r="O146" i="2"/>
  <c r="O230" i="2"/>
  <c r="O234" i="2"/>
  <c r="O262" i="2"/>
  <c r="L276" i="2"/>
  <c r="N294" i="2"/>
  <c r="N298" i="2"/>
  <c r="N314" i="2"/>
  <c r="N326" i="2"/>
  <c r="N374" i="2"/>
  <c r="N378" i="2"/>
  <c r="N394" i="2"/>
  <c r="N410" i="2"/>
  <c r="N426" i="2"/>
  <c r="O201" i="2"/>
  <c r="H209" i="1"/>
  <c r="W5" i="1"/>
  <c r="L40" i="1"/>
  <c r="O101" i="2"/>
  <c r="N103" i="2"/>
  <c r="O109" i="2"/>
  <c r="N111" i="2"/>
  <c r="O117" i="2"/>
  <c r="N119" i="2"/>
  <c r="N125" i="2"/>
  <c r="N138" i="2"/>
  <c r="O140" i="2"/>
  <c r="O142" i="2"/>
  <c r="L144" i="2"/>
  <c r="L149" i="2"/>
  <c r="L155" i="2"/>
  <c r="O156" i="2"/>
  <c r="O160" i="2"/>
  <c r="O176" i="2"/>
  <c r="O179" i="2"/>
  <c r="O187" i="2"/>
  <c r="L189" i="2"/>
  <c r="O190" i="2"/>
  <c r="N207" i="2"/>
  <c r="K225" i="2"/>
  <c r="L385" i="2"/>
  <c r="L401" i="2"/>
  <c r="N97" i="2"/>
  <c r="L98" i="2"/>
  <c r="N105" i="2"/>
  <c r="L106" i="2"/>
  <c r="N113" i="2"/>
  <c r="L114" i="2"/>
  <c r="N121" i="2"/>
  <c r="L122" i="2"/>
  <c r="N145" i="2"/>
  <c r="L146" i="2"/>
  <c r="O148" i="2"/>
  <c r="J209" i="1"/>
  <c r="U218" i="1"/>
  <c r="O85" i="2"/>
  <c r="N87" i="2"/>
  <c r="U5" i="1"/>
  <c r="K263" i="2"/>
  <c r="L264" i="2"/>
  <c r="O77" i="2"/>
  <c r="N79" i="2"/>
  <c r="L262" i="2"/>
  <c r="L267" i="2"/>
  <c r="O268" i="2"/>
  <c r="L275" i="2"/>
  <c r="O276" i="2"/>
  <c r="L279" i="2"/>
  <c r="L301" i="2"/>
  <c r="L302" i="2"/>
  <c r="L305" i="2"/>
  <c r="L314" i="2"/>
  <c r="O315" i="2"/>
  <c r="N317" i="2"/>
  <c r="L318" i="2"/>
  <c r="O319" i="2"/>
  <c r="O323" i="2"/>
  <c r="N325" i="2"/>
  <c r="L329" i="2"/>
  <c r="L330" i="2"/>
  <c r="L369" i="2"/>
  <c r="O93" i="2"/>
  <c r="N95" i="2"/>
  <c r="L64" i="1"/>
  <c r="O172" i="2"/>
  <c r="K72" i="2"/>
  <c r="L73" i="2"/>
  <c r="O74" i="2"/>
  <c r="L150" i="2"/>
  <c r="L188" i="2"/>
  <c r="H91" i="1"/>
  <c r="J91" i="1"/>
  <c r="L198" i="1"/>
  <c r="O192" i="2"/>
  <c r="O196" i="2"/>
  <c r="N208" i="2"/>
  <c r="L209" i="2"/>
  <c r="O210" i="2"/>
  <c r="N212" i="2"/>
  <c r="N215" i="2"/>
  <c r="O217" i="2"/>
  <c r="N219" i="2"/>
  <c r="O225" i="2"/>
  <c r="N75" i="2"/>
  <c r="I5" i="1"/>
  <c r="L142" i="2"/>
  <c r="T91" i="1"/>
  <c r="N73" i="2"/>
  <c r="L74" i="2"/>
  <c r="L235" i="2"/>
  <c r="O236" i="2"/>
  <c r="N238" i="2"/>
  <c r="L239" i="2"/>
  <c r="O240" i="2"/>
  <c r="N242" i="2"/>
  <c r="K246" i="2"/>
  <c r="N129" i="2"/>
  <c r="L130" i="2"/>
  <c r="N161" i="2"/>
  <c r="L162" i="2"/>
  <c r="L192" i="2"/>
  <c r="N195" i="2"/>
  <c r="N209" i="2"/>
  <c r="K210" i="2"/>
  <c r="L210" i="2"/>
  <c r="L417" i="2"/>
  <c r="L237" i="2"/>
  <c r="O238" i="2"/>
  <c r="O242" i="2"/>
  <c r="O246" i="2"/>
  <c r="X239" i="1"/>
  <c r="K5" i="1"/>
  <c r="H172" i="2"/>
  <c r="L172" i="2" s="1"/>
  <c r="W91" i="1"/>
  <c r="H213" i="2"/>
  <c r="L213" i="2" s="1"/>
  <c r="S91" i="1"/>
  <c r="K91" i="1"/>
  <c r="E167" i="2"/>
  <c r="J430" i="2"/>
  <c r="L194" i="1"/>
  <c r="N82" i="2"/>
  <c r="N90" i="2"/>
  <c r="K91" i="2"/>
  <c r="N98" i="2"/>
  <c r="L8" i="1"/>
  <c r="H5" i="1"/>
  <c r="L32" i="1"/>
  <c r="J5" i="1"/>
  <c r="L50" i="1"/>
  <c r="L67" i="1"/>
  <c r="L68" i="1"/>
  <c r="L77" i="1"/>
  <c r="L190" i="1"/>
  <c r="L210" i="1"/>
  <c r="I209" i="1"/>
  <c r="N74" i="2"/>
  <c r="D430" i="2"/>
  <c r="O72" i="2"/>
  <c r="O79" i="2"/>
  <c r="L94" i="1"/>
  <c r="L148" i="1"/>
  <c r="L149" i="1"/>
  <c r="L191" i="1"/>
  <c r="L205" i="1"/>
  <c r="O80" i="2"/>
  <c r="O88" i="2"/>
  <c r="O96" i="2"/>
  <c r="O104" i="2"/>
  <c r="N106" i="2"/>
  <c r="K107" i="2"/>
  <c r="O112" i="2"/>
  <c r="N114" i="2"/>
  <c r="O120" i="2"/>
  <c r="N122" i="2"/>
  <c r="K123" i="2"/>
  <c r="O124" i="2"/>
  <c r="O127" i="2"/>
  <c r="O135" i="2"/>
  <c r="N137" i="2"/>
  <c r="O139" i="2"/>
  <c r="L143" i="2"/>
  <c r="L148" i="2"/>
  <c r="N168" i="2"/>
  <c r="L169" i="2"/>
  <c r="O170" i="2"/>
  <c r="O175" i="2"/>
  <c r="N180" i="2"/>
  <c r="L181" i="2"/>
  <c r="O182" i="2"/>
  <c r="N184" i="2"/>
  <c r="L185" i="2"/>
  <c r="O186" i="2"/>
  <c r="N188" i="2"/>
  <c r="O189" i="2"/>
  <c r="N191" i="2"/>
  <c r="O197" i="2"/>
  <c r="L199" i="2"/>
  <c r="O200" i="2"/>
  <c r="L203" i="2"/>
  <c r="O204" i="2"/>
  <c r="N205" i="2"/>
  <c r="K206" i="2"/>
  <c r="L206" i="2"/>
  <c r="O207" i="2"/>
  <c r="O214" i="2"/>
  <c r="N216" i="2"/>
  <c r="O218" i="2"/>
  <c r="N220" i="2"/>
  <c r="L220" i="2"/>
  <c r="O222" i="2"/>
  <c r="O226" i="2"/>
  <c r="L229" i="2"/>
  <c r="L233" i="2"/>
  <c r="N237" i="2"/>
  <c r="O87" i="2"/>
  <c r="O95" i="2"/>
  <c r="O103" i="2"/>
  <c r="O111" i="2"/>
  <c r="O119" i="2"/>
  <c r="L129" i="2"/>
  <c r="O130" i="2"/>
  <c r="L133" i="2"/>
  <c r="O134" i="2"/>
  <c r="L137" i="2"/>
  <c r="O138" i="2"/>
  <c r="K140" i="2"/>
  <c r="L141" i="2"/>
  <c r="N160" i="2"/>
  <c r="L161" i="2"/>
  <c r="O162" i="2"/>
  <c r="N164" i="2"/>
  <c r="L165" i="2"/>
  <c r="O166" i="2"/>
  <c r="O169" i="2"/>
  <c r="N171" i="2"/>
  <c r="N176" i="2"/>
  <c r="O177" i="2"/>
  <c r="N179" i="2"/>
  <c r="O181" i="2"/>
  <c r="N183" i="2"/>
  <c r="O185" i="2"/>
  <c r="N187" i="2"/>
  <c r="K235" i="2"/>
  <c r="K257" i="2"/>
  <c r="K80" i="2"/>
  <c r="L80" i="2"/>
  <c r="L81" i="2"/>
  <c r="O82" i="2"/>
  <c r="N83" i="2"/>
  <c r="L88" i="2"/>
  <c r="L89" i="2"/>
  <c r="O90" i="2"/>
  <c r="N91" i="2"/>
  <c r="K96" i="2"/>
  <c r="L96" i="2"/>
  <c r="L97" i="2"/>
  <c r="O98" i="2"/>
  <c r="N99" i="2"/>
  <c r="L104" i="2"/>
  <c r="L105" i="2"/>
  <c r="O106" i="2"/>
  <c r="N107" i="2"/>
  <c r="K112" i="2"/>
  <c r="L112" i="2"/>
  <c r="L113" i="2"/>
  <c r="O114" i="2"/>
  <c r="N115" i="2"/>
  <c r="L120" i="2"/>
  <c r="L121" i="2"/>
  <c r="O122" i="2"/>
  <c r="L124" i="2"/>
  <c r="N127" i="2"/>
  <c r="O129" i="2"/>
  <c r="N131" i="2"/>
  <c r="O133" i="2"/>
  <c r="K135" i="2"/>
  <c r="L135" i="2"/>
  <c r="L136" i="2"/>
  <c r="O137" i="2"/>
  <c r="L145" i="2"/>
  <c r="L152" i="2"/>
  <c r="O157" i="2"/>
  <c r="N159" i="2"/>
  <c r="O161" i="2"/>
  <c r="N163" i="2"/>
  <c r="O165" i="2"/>
  <c r="N167" i="2"/>
  <c r="O173" i="2"/>
  <c r="N175" i="2"/>
  <c r="N177" i="2"/>
  <c r="L179" i="2"/>
  <c r="O180" i="2"/>
  <c r="N181" i="2"/>
  <c r="K182" i="2"/>
  <c r="L182" i="2"/>
  <c r="L183" i="2"/>
  <c r="O188" i="2"/>
  <c r="O191" i="2"/>
  <c r="O195" i="2"/>
  <c r="O198" i="2"/>
  <c r="N199" i="2"/>
  <c r="N204" i="2"/>
  <c r="L205" i="2"/>
  <c r="O206" i="2"/>
  <c r="O209" i="2"/>
  <c r="N211" i="2"/>
  <c r="O213" i="2"/>
  <c r="L215" i="2"/>
  <c r="O220" i="2"/>
  <c r="N222" i="2"/>
  <c r="L223" i="2"/>
  <c r="O224" i="2"/>
  <c r="N226" i="2"/>
  <c r="N239" i="2"/>
  <c r="O241" i="2"/>
  <c r="L244" i="2"/>
  <c r="K247" i="2"/>
  <c r="L238" i="2"/>
  <c r="O239" i="2"/>
  <c r="K241" i="2"/>
  <c r="O243" i="2"/>
  <c r="N245" i="2"/>
  <c r="N254" i="2"/>
  <c r="L255" i="2"/>
  <c r="O256" i="2"/>
  <c r="N258" i="2"/>
  <c r="O269" i="2"/>
  <c r="N271" i="2"/>
  <c r="O273" i="2"/>
  <c r="N279" i="2"/>
  <c r="O281" i="2"/>
  <c r="L282" i="2"/>
  <c r="L283" i="2"/>
  <c r="O284" i="2"/>
  <c r="K286" i="2"/>
  <c r="L287" i="2"/>
  <c r="O288" i="2"/>
  <c r="O300" i="2"/>
  <c r="O304" i="2"/>
  <c r="N306" i="2"/>
  <c r="O308" i="2"/>
  <c r="O316" i="2"/>
  <c r="O320" i="2"/>
  <c r="O328" i="2"/>
  <c r="L331" i="2"/>
  <c r="O332" i="2"/>
  <c r="N334" i="2"/>
  <c r="L335" i="2"/>
  <c r="O336" i="2"/>
  <c r="N338" i="2"/>
  <c r="L339" i="2"/>
  <c r="O340" i="2"/>
  <c r="N342" i="2"/>
  <c r="L343" i="2"/>
  <c r="O344" i="2"/>
  <c r="N346" i="2"/>
  <c r="L347" i="2"/>
  <c r="O348" i="2"/>
  <c r="N350" i="2"/>
  <c r="L351" i="2"/>
  <c r="O352" i="2"/>
  <c r="N354" i="2"/>
  <c r="L355" i="2"/>
  <c r="O356" i="2"/>
  <c r="N358" i="2"/>
  <c r="L359" i="2"/>
  <c r="O360" i="2"/>
  <c r="N362" i="2"/>
  <c r="L363" i="2"/>
  <c r="O364" i="2"/>
  <c r="L367" i="2"/>
  <c r="O368" i="2"/>
  <c r="K370" i="2"/>
  <c r="L379" i="2"/>
  <c r="O380" i="2"/>
  <c r="N382" i="2"/>
  <c r="L383" i="2"/>
  <c r="O384" i="2"/>
  <c r="N386" i="2"/>
  <c r="L387" i="2"/>
  <c r="O388" i="2"/>
  <c r="K390" i="2"/>
  <c r="L395" i="2"/>
  <c r="O396" i="2"/>
  <c r="N398" i="2"/>
  <c r="L399" i="2"/>
  <c r="O400" i="2"/>
  <c r="N402" i="2"/>
  <c r="L403" i="2"/>
  <c r="O404" i="2"/>
  <c r="K406" i="2"/>
  <c r="L411" i="2"/>
  <c r="O412" i="2"/>
  <c r="N414" i="2"/>
  <c r="L415" i="2"/>
  <c r="O416" i="2"/>
  <c r="N418" i="2"/>
  <c r="L419" i="2"/>
  <c r="O420" i="2"/>
  <c r="G435" i="2"/>
  <c r="K422" i="2"/>
  <c r="L427" i="2"/>
  <c r="K278" i="2"/>
  <c r="K300" i="2"/>
  <c r="K328" i="2"/>
  <c r="K384" i="2"/>
  <c r="K385" i="2"/>
  <c r="K400" i="2"/>
  <c r="K401" i="2"/>
  <c r="K416" i="2"/>
  <c r="K417" i="2"/>
  <c r="L248" i="2"/>
  <c r="L249" i="2"/>
  <c r="O250" i="2"/>
  <c r="O258" i="2"/>
  <c r="L261" i="2"/>
  <c r="O263" i="2"/>
  <c r="L266" i="2"/>
  <c r="O271" i="2"/>
  <c r="N273" i="2"/>
  <c r="O275" i="2"/>
  <c r="N277" i="2"/>
  <c r="N292" i="2"/>
  <c r="O294" i="2"/>
  <c r="N295" i="2"/>
  <c r="N296" i="2"/>
  <c r="L296" i="2"/>
  <c r="O298" i="2"/>
  <c r="N299" i="2"/>
  <c r="L300" i="2"/>
  <c r="N308" i="2"/>
  <c r="O310" i="2"/>
  <c r="N312" i="2"/>
  <c r="O314" i="2"/>
  <c r="N315" i="2"/>
  <c r="N316" i="2"/>
  <c r="L316" i="2"/>
  <c r="O318" i="2"/>
  <c r="N320" i="2"/>
  <c r="O322" i="2"/>
  <c r="N324" i="2"/>
  <c r="O326" i="2"/>
  <c r="N327" i="2"/>
  <c r="N372" i="2"/>
  <c r="O374" i="2"/>
  <c r="N376" i="2"/>
  <c r="O378" i="2"/>
  <c r="N380" i="2"/>
  <c r="O382" i="2"/>
  <c r="N388" i="2"/>
  <c r="O390" i="2"/>
  <c r="N392" i="2"/>
  <c r="O394" i="2"/>
  <c r="N396" i="2"/>
  <c r="O398" i="2"/>
  <c r="N404" i="2"/>
  <c r="O406" i="2"/>
  <c r="N408" i="2"/>
  <c r="O410" i="2"/>
  <c r="N412" i="2"/>
  <c r="O414" i="2"/>
  <c r="N420" i="2"/>
  <c r="O422" i="2"/>
  <c r="N424" i="2"/>
  <c r="O426" i="2"/>
  <c r="O71" i="2"/>
  <c r="K76" i="2"/>
  <c r="L76" i="2"/>
  <c r="L77" i="2"/>
  <c r="O78" i="2"/>
  <c r="O83" i="2"/>
  <c r="O84" i="2"/>
  <c r="N85" i="2"/>
  <c r="N86" i="2"/>
  <c r="L86" i="2"/>
  <c r="K87" i="2"/>
  <c r="O89" i="2"/>
  <c r="K92" i="2"/>
  <c r="L92" i="2"/>
  <c r="L93" i="2"/>
  <c r="O94" i="2"/>
  <c r="O99" i="2"/>
  <c r="O100" i="2"/>
  <c r="N101" i="2"/>
  <c r="N102" i="2"/>
  <c r="L102" i="2"/>
  <c r="K103" i="2"/>
  <c r="O105" i="2"/>
  <c r="K108" i="2"/>
  <c r="L108" i="2"/>
  <c r="L109" i="2"/>
  <c r="O110" i="2"/>
  <c r="O115" i="2"/>
  <c r="O116" i="2"/>
  <c r="N117" i="2"/>
  <c r="N118" i="2"/>
  <c r="L118" i="2"/>
  <c r="K119" i="2"/>
  <c r="O121" i="2"/>
  <c r="N123" i="2"/>
  <c r="N126" i="2"/>
  <c r="L126" i="2"/>
  <c r="K127" i="2"/>
  <c r="O128" i="2"/>
  <c r="N130" i="2"/>
  <c r="K131" i="2"/>
  <c r="O73" i="2"/>
  <c r="O76" i="2"/>
  <c r="N77" i="2"/>
  <c r="N78" i="2"/>
  <c r="L78" i="2"/>
  <c r="K79" i="2"/>
  <c r="O81" i="2"/>
  <c r="K84" i="2"/>
  <c r="L84" i="2"/>
  <c r="L85" i="2"/>
  <c r="O86" i="2"/>
  <c r="O91" i="2"/>
  <c r="O92" i="2"/>
  <c r="N93" i="2"/>
  <c r="N94" i="2"/>
  <c r="L94" i="2"/>
  <c r="K95" i="2"/>
  <c r="O97" i="2"/>
  <c r="K100" i="2"/>
  <c r="L100" i="2"/>
  <c r="L101" i="2"/>
  <c r="O102" i="2"/>
  <c r="O107" i="2"/>
  <c r="O108" i="2"/>
  <c r="N109" i="2"/>
  <c r="N110" i="2"/>
  <c r="L110" i="2"/>
  <c r="K111" i="2"/>
  <c r="O113" i="2"/>
  <c r="K116" i="2"/>
  <c r="L116" i="2"/>
  <c r="L117" i="2"/>
  <c r="O118" i="2"/>
  <c r="O123" i="2"/>
  <c r="K132" i="2"/>
  <c r="L132" i="2"/>
  <c r="J431" i="2"/>
  <c r="K136" i="2"/>
  <c r="K71" i="2"/>
  <c r="O75" i="2"/>
  <c r="K83" i="2"/>
  <c r="K88" i="2"/>
  <c r="K99" i="2"/>
  <c r="K104" i="2"/>
  <c r="K115" i="2"/>
  <c r="K120" i="2"/>
  <c r="K124" i="2"/>
  <c r="L125" i="2"/>
  <c r="O144" i="2"/>
  <c r="K146" i="2"/>
  <c r="N147" i="2"/>
  <c r="O149" i="2"/>
  <c r="N153" i="2"/>
  <c r="L154" i="2"/>
  <c r="N157" i="2"/>
  <c r="L158" i="2"/>
  <c r="L164" i="2"/>
  <c r="L168" i="2"/>
  <c r="N173" i="2"/>
  <c r="L174" i="2"/>
  <c r="K178" i="2"/>
  <c r="L178" i="2"/>
  <c r="L184" i="2"/>
  <c r="N197" i="2"/>
  <c r="N201" i="2"/>
  <c r="K202" i="2"/>
  <c r="L202" i="2"/>
  <c r="L212" i="2"/>
  <c r="L216" i="2"/>
  <c r="K221" i="2"/>
  <c r="L221" i="2"/>
  <c r="N225" i="2"/>
  <c r="N227" i="2"/>
  <c r="K230" i="2"/>
  <c r="N231" i="2"/>
  <c r="L232" i="2"/>
  <c r="L245" i="2"/>
  <c r="L246" i="2"/>
  <c r="N247" i="2"/>
  <c r="O249" i="2"/>
  <c r="K251" i="2"/>
  <c r="L253" i="2"/>
  <c r="O254" i="2"/>
  <c r="K262" i="2"/>
  <c r="N262" i="2"/>
  <c r="N263" i="2"/>
  <c r="O265" i="2"/>
  <c r="K271" i="2"/>
  <c r="L272" i="2"/>
  <c r="K273" i="2"/>
  <c r="O274" i="2"/>
  <c r="K275" i="2"/>
  <c r="N276" i="2"/>
  <c r="K277" i="2"/>
  <c r="K310" i="2"/>
  <c r="N310" i="2"/>
  <c r="K250" i="2"/>
  <c r="N250" i="2"/>
  <c r="O303" i="2"/>
  <c r="K304" i="2"/>
  <c r="L306" i="2"/>
  <c r="K322" i="2"/>
  <c r="N322" i="2"/>
  <c r="O126" i="2"/>
  <c r="O131" i="2"/>
  <c r="O132" i="2"/>
  <c r="N133" i="2"/>
  <c r="K134" i="2"/>
  <c r="O136" i="2"/>
  <c r="K139" i="2"/>
  <c r="L139" i="2"/>
  <c r="L140" i="2"/>
  <c r="K141" i="2"/>
  <c r="L147" i="2"/>
  <c r="N149" i="2"/>
  <c r="N151" i="2"/>
  <c r="L153" i="2"/>
  <c r="O154" i="2"/>
  <c r="N155" i="2"/>
  <c r="L156" i="2"/>
  <c r="L157" i="2"/>
  <c r="O158" i="2"/>
  <c r="O164" i="2"/>
  <c r="N165" i="2"/>
  <c r="L166" i="2"/>
  <c r="O168" i="2"/>
  <c r="N169" i="2"/>
  <c r="L170" i="2"/>
  <c r="L173" i="2"/>
  <c r="O174" i="2"/>
  <c r="O178" i="2"/>
  <c r="O183" i="2"/>
  <c r="O184" i="2"/>
  <c r="N185" i="2"/>
  <c r="K186" i="2"/>
  <c r="L186" i="2"/>
  <c r="L187" i="2"/>
  <c r="K190" i="2"/>
  <c r="L190" i="2"/>
  <c r="L191" i="2"/>
  <c r="O193" i="2"/>
  <c r="N196" i="2"/>
  <c r="L196" i="2"/>
  <c r="L197" i="2"/>
  <c r="N200" i="2"/>
  <c r="L200" i="2"/>
  <c r="L201" i="2"/>
  <c r="O202" i="2"/>
  <c r="O211" i="2"/>
  <c r="O212" i="2"/>
  <c r="L214" i="2"/>
  <c r="K215" i="2"/>
  <c r="O216" i="2"/>
  <c r="L219" i="2"/>
  <c r="O221" i="2"/>
  <c r="N223" i="2"/>
  <c r="L224" i="2"/>
  <c r="L225" i="2"/>
  <c r="L226" i="2"/>
  <c r="L227" i="2"/>
  <c r="O228" i="2"/>
  <c r="L231" i="2"/>
  <c r="K234" i="2"/>
  <c r="N234" i="2"/>
  <c r="L236" i="2"/>
  <c r="N246" i="2"/>
  <c r="K249" i="2"/>
  <c r="N249" i="2"/>
  <c r="L250" i="2"/>
  <c r="L251" i="2"/>
  <c r="N257" i="2"/>
  <c r="K259" i="2"/>
  <c r="K290" i="2"/>
  <c r="N290" i="2"/>
  <c r="O292" i="2"/>
  <c r="K294" i="2"/>
  <c r="O297" i="2"/>
  <c r="N300" i="2"/>
  <c r="O302" i="2"/>
  <c r="K128" i="2"/>
  <c r="L128" i="2"/>
  <c r="I431" i="2"/>
  <c r="L138" i="2"/>
  <c r="N141" i="2"/>
  <c r="N143" i="2"/>
  <c r="O145" i="2"/>
  <c r="O152" i="2"/>
  <c r="L160" i="2"/>
  <c r="L176" i="2"/>
  <c r="L180" i="2"/>
  <c r="N193" i="2"/>
  <c r="K194" i="2"/>
  <c r="L194" i="2"/>
  <c r="L204" i="2"/>
  <c r="L208" i="2"/>
  <c r="K217" i="2"/>
  <c r="L217" i="2"/>
  <c r="K219" i="2"/>
  <c r="N230" i="2"/>
  <c r="K233" i="2"/>
  <c r="N233" i="2"/>
  <c r="N241" i="2"/>
  <c r="K243" i="2"/>
  <c r="O279" i="2"/>
  <c r="O283" i="2"/>
  <c r="K285" i="2"/>
  <c r="L286" i="2"/>
  <c r="K287" i="2"/>
  <c r="K288" i="2"/>
  <c r="L290" i="2"/>
  <c r="K265" i="2"/>
  <c r="K266" i="2"/>
  <c r="K267" i="2"/>
  <c r="L268" i="2"/>
  <c r="K274" i="2"/>
  <c r="L274" i="2"/>
  <c r="N291" i="2"/>
  <c r="L292" i="2"/>
  <c r="K296" i="2"/>
  <c r="L297" i="2"/>
  <c r="K302" i="2"/>
  <c r="N307" i="2"/>
  <c r="L308" i="2"/>
  <c r="K312" i="2"/>
  <c r="D434" i="2"/>
  <c r="H434" i="2"/>
  <c r="K315" i="2"/>
  <c r="K318" i="2"/>
  <c r="L320" i="2"/>
  <c r="K324" i="2"/>
  <c r="K331" i="2"/>
  <c r="K335" i="2"/>
  <c r="K339" i="2"/>
  <c r="K343" i="2"/>
  <c r="N311" i="2"/>
  <c r="L312" i="2"/>
  <c r="K316" i="2"/>
  <c r="L317" i="2"/>
  <c r="K319" i="2"/>
  <c r="N323" i="2"/>
  <c r="L324" i="2"/>
  <c r="K330" i="2"/>
  <c r="N330" i="2"/>
  <c r="O331" i="2"/>
  <c r="N333" i="2"/>
  <c r="L334" i="2"/>
  <c r="O335" i="2"/>
  <c r="N337" i="2"/>
  <c r="L338" i="2"/>
  <c r="O339" i="2"/>
  <c r="N341" i="2"/>
  <c r="L342" i="2"/>
  <c r="O343" i="2"/>
  <c r="O232" i="2"/>
  <c r="O235" i="2"/>
  <c r="K239" i="2"/>
  <c r="L240" i="2"/>
  <c r="L241" i="2"/>
  <c r="L242" i="2"/>
  <c r="L243" i="2"/>
  <c r="L247" i="2"/>
  <c r="O248" i="2"/>
  <c r="O251" i="2"/>
  <c r="K255" i="2"/>
  <c r="L256" i="2"/>
  <c r="L257" i="2"/>
  <c r="L258" i="2"/>
  <c r="L259" i="2"/>
  <c r="O260" i="2"/>
  <c r="L263" i="2"/>
  <c r="O264" i="2"/>
  <c r="N265" i="2"/>
  <c r="N266" i="2"/>
  <c r="O267" i="2"/>
  <c r="K269" i="2"/>
  <c r="K270" i="2"/>
  <c r="L270" i="2"/>
  <c r="L271" i="2"/>
  <c r="O272" i="2"/>
  <c r="N275" i="2"/>
  <c r="O277" i="2"/>
  <c r="O278" i="2"/>
  <c r="K279" i="2"/>
  <c r="N280" i="2"/>
  <c r="L280" i="2"/>
  <c r="K281" i="2"/>
  <c r="K283" i="2"/>
  <c r="N284" i="2"/>
  <c r="L284" i="2"/>
  <c r="O286" i="2"/>
  <c r="N287" i="2"/>
  <c r="N288" i="2"/>
  <c r="L288" i="2"/>
  <c r="O290" i="2"/>
  <c r="O291" i="2"/>
  <c r="K292" i="2"/>
  <c r="L293" i="2"/>
  <c r="L294" i="2"/>
  <c r="O296" i="2"/>
  <c r="K298" i="2"/>
  <c r="O301" i="2"/>
  <c r="N302" i="2"/>
  <c r="N303" i="2"/>
  <c r="N304" i="2"/>
  <c r="L304" i="2"/>
  <c r="O306" i="2"/>
  <c r="O307" i="2"/>
  <c r="K308" i="2"/>
  <c r="N309" i="2"/>
  <c r="L309" i="2"/>
  <c r="L310" i="2"/>
  <c r="K311" i="2"/>
  <c r="O312" i="2"/>
  <c r="K314" i="2"/>
  <c r="O317" i="2"/>
  <c r="N318" i="2"/>
  <c r="K320" i="2"/>
  <c r="N321" i="2"/>
  <c r="L321" i="2"/>
  <c r="L322" i="2"/>
  <c r="K323" i="2"/>
  <c r="O324" i="2"/>
  <c r="K326" i="2"/>
  <c r="K327" i="2"/>
  <c r="N328" i="2"/>
  <c r="O330" i="2"/>
  <c r="L325" i="2"/>
  <c r="L326" i="2"/>
  <c r="L327" i="2"/>
  <c r="L328" i="2"/>
  <c r="O329" i="2"/>
  <c r="K332" i="2"/>
  <c r="L333" i="2"/>
  <c r="O334" i="2"/>
  <c r="K336" i="2"/>
  <c r="L337" i="2"/>
  <c r="O338" i="2"/>
  <c r="K340" i="2"/>
  <c r="L341" i="2"/>
  <c r="O342" i="2"/>
  <c r="K344" i="2"/>
  <c r="L345" i="2"/>
  <c r="O346" i="2"/>
  <c r="K348" i="2"/>
  <c r="L349" i="2"/>
  <c r="O350" i="2"/>
  <c r="K352" i="2"/>
  <c r="L353" i="2"/>
  <c r="O354" i="2"/>
  <c r="K356" i="2"/>
  <c r="L357" i="2"/>
  <c r="O358" i="2"/>
  <c r="K360" i="2"/>
  <c r="L361" i="2"/>
  <c r="O362" i="2"/>
  <c r="K364" i="2"/>
  <c r="L365" i="2"/>
  <c r="O366" i="2"/>
  <c r="O370" i="2"/>
  <c r="O371" i="2"/>
  <c r="K372" i="2"/>
  <c r="K373" i="2"/>
  <c r="L373" i="2"/>
  <c r="L374" i="2"/>
  <c r="L375" i="2"/>
  <c r="O376" i="2"/>
  <c r="K378" i="2"/>
  <c r="N379" i="2"/>
  <c r="L380" i="2"/>
  <c r="O381" i="2"/>
  <c r="N384" i="2"/>
  <c r="O386" i="2"/>
  <c r="O387" i="2"/>
  <c r="K388" i="2"/>
  <c r="K389" i="2"/>
  <c r="L389" i="2"/>
  <c r="L390" i="2"/>
  <c r="L391" i="2"/>
  <c r="O392" i="2"/>
  <c r="K394" i="2"/>
  <c r="N395" i="2"/>
  <c r="L396" i="2"/>
  <c r="O397" i="2"/>
  <c r="N400" i="2"/>
  <c r="O402" i="2"/>
  <c r="O403" i="2"/>
  <c r="K404" i="2"/>
  <c r="K405" i="2"/>
  <c r="L405" i="2"/>
  <c r="L406" i="2"/>
  <c r="L407" i="2"/>
  <c r="O408" i="2"/>
  <c r="K410" i="2"/>
  <c r="N411" i="2"/>
  <c r="L412" i="2"/>
  <c r="O413" i="2"/>
  <c r="N416" i="2"/>
  <c r="O418" i="2"/>
  <c r="O419" i="2"/>
  <c r="K420" i="2"/>
  <c r="K421" i="2"/>
  <c r="L421" i="2"/>
  <c r="L422" i="2"/>
  <c r="L423" i="2"/>
  <c r="O424" i="2"/>
  <c r="K426" i="2"/>
  <c r="N427" i="2"/>
  <c r="K347" i="2"/>
  <c r="K351" i="2"/>
  <c r="K355" i="2"/>
  <c r="K359" i="2"/>
  <c r="K363" i="2"/>
  <c r="L364" i="2"/>
  <c r="O365" i="2"/>
  <c r="N367" i="2"/>
  <c r="N370" i="2"/>
  <c r="K376" i="2"/>
  <c r="K377" i="2"/>
  <c r="L377" i="2"/>
  <c r="K382" i="2"/>
  <c r="O385" i="2"/>
  <c r="K392" i="2"/>
  <c r="K393" i="2"/>
  <c r="L393" i="2"/>
  <c r="K398" i="2"/>
  <c r="N399" i="2"/>
  <c r="L400" i="2"/>
  <c r="O401" i="2"/>
  <c r="K408" i="2"/>
  <c r="K409" i="2"/>
  <c r="L409" i="2"/>
  <c r="K414" i="2"/>
  <c r="N415" i="2"/>
  <c r="L416" i="2"/>
  <c r="O417" i="2"/>
  <c r="E435" i="2"/>
  <c r="I435" i="2"/>
  <c r="K424" i="2"/>
  <c r="K425" i="2"/>
  <c r="L425" i="2"/>
  <c r="K380" i="2"/>
  <c r="K381" i="2"/>
  <c r="L381" i="2"/>
  <c r="K386" i="2"/>
  <c r="N390" i="2"/>
  <c r="K396" i="2"/>
  <c r="K397" i="2"/>
  <c r="L397" i="2"/>
  <c r="K402" i="2"/>
  <c r="N406" i="2"/>
  <c r="K412" i="2"/>
  <c r="K413" i="2"/>
  <c r="L413" i="2"/>
  <c r="K418" i="2"/>
  <c r="J435" i="2"/>
  <c r="N422" i="2"/>
  <c r="N345" i="2"/>
  <c r="L346" i="2"/>
  <c r="O347" i="2"/>
  <c r="N349" i="2"/>
  <c r="L350" i="2"/>
  <c r="O351" i="2"/>
  <c r="N353" i="2"/>
  <c r="L354" i="2"/>
  <c r="O355" i="2"/>
  <c r="N357" i="2"/>
  <c r="L358" i="2"/>
  <c r="O359" i="2"/>
  <c r="N361" i="2"/>
  <c r="L362" i="2"/>
  <c r="O363" i="2"/>
  <c r="N365" i="2"/>
  <c r="L366" i="2"/>
  <c r="O367" i="2"/>
  <c r="K368" i="2"/>
  <c r="L370" i="2"/>
  <c r="L371" i="2"/>
  <c r="O372" i="2"/>
  <c r="K374" i="2"/>
  <c r="N375" i="2"/>
  <c r="L376" i="2"/>
  <c r="O377" i="2"/>
  <c r="N40" i="2"/>
  <c r="M15" i="2"/>
  <c r="M16" i="2"/>
  <c r="M17" i="2"/>
  <c r="M19" i="2"/>
  <c r="M20" i="2"/>
  <c r="N22" i="2"/>
  <c r="O26" i="2"/>
  <c r="O27" i="2"/>
  <c r="K28" i="2"/>
  <c r="M30" i="2"/>
  <c r="M34" i="2"/>
  <c r="M39" i="2"/>
  <c r="M40" i="2"/>
  <c r="N42" i="2"/>
  <c r="O46" i="2"/>
  <c r="O47" i="2"/>
  <c r="K48" i="2"/>
  <c r="O50" i="2"/>
  <c r="O51" i="2"/>
  <c r="K52" i="2"/>
  <c r="M54" i="2"/>
  <c r="M60" i="2"/>
  <c r="N62" i="2"/>
  <c r="N16" i="2"/>
  <c r="M23" i="2"/>
  <c r="N26" i="2"/>
  <c r="K32" i="2"/>
  <c r="K36" i="2"/>
  <c r="M43" i="2"/>
  <c r="N46" i="2"/>
  <c r="N50" i="2"/>
  <c r="K56" i="2"/>
  <c r="M65" i="2"/>
  <c r="M67" i="2"/>
  <c r="N20" i="2"/>
  <c r="N60" i="2"/>
  <c r="M27" i="2"/>
  <c r="N30" i="2"/>
  <c r="N34" i="2"/>
  <c r="M47" i="2"/>
  <c r="M49" i="2"/>
  <c r="M51" i="2"/>
  <c r="N54" i="2"/>
  <c r="M62" i="2"/>
  <c r="S239" i="1"/>
  <c r="N21" i="2"/>
  <c r="K21" i="2"/>
  <c r="N37" i="2"/>
  <c r="K37" i="2"/>
  <c r="N53" i="2"/>
  <c r="K53" i="2"/>
  <c r="N69" i="2"/>
  <c r="K69" i="2"/>
  <c r="E177" i="2"/>
  <c r="E207" i="2"/>
  <c r="N49" i="2"/>
  <c r="K49" i="2"/>
  <c r="U91" i="1"/>
  <c r="L92" i="1"/>
  <c r="T5" i="1"/>
  <c r="K125" i="2"/>
  <c r="O125" i="2"/>
  <c r="I91" i="1"/>
  <c r="G142" i="2"/>
  <c r="N142" i="2" s="1"/>
  <c r="V91" i="1"/>
  <c r="L213" i="1"/>
  <c r="F428" i="2"/>
  <c r="F429" i="2"/>
  <c r="J428" i="2"/>
  <c r="J429" i="2"/>
  <c r="N25" i="2"/>
  <c r="K25" i="2"/>
  <c r="N41" i="2"/>
  <c r="K41" i="2"/>
  <c r="N57" i="2"/>
  <c r="K57" i="2"/>
  <c r="K75" i="2"/>
  <c r="L75" i="2"/>
  <c r="N17" i="2"/>
  <c r="K17" i="2"/>
  <c r="N33" i="2"/>
  <c r="K33" i="2"/>
  <c r="N65" i="2"/>
  <c r="K65" i="2"/>
  <c r="L31" i="1"/>
  <c r="Y239" i="1"/>
  <c r="F150" i="2"/>
  <c r="F431" i="2" s="1"/>
  <c r="E151" i="2"/>
  <c r="L167" i="2"/>
  <c r="K167" i="2"/>
  <c r="E198" i="2"/>
  <c r="L198" i="2" s="1"/>
  <c r="L193" i="1"/>
  <c r="L206" i="1"/>
  <c r="L218" i="1"/>
  <c r="L237" i="1"/>
  <c r="N13" i="2"/>
  <c r="K13" i="2"/>
  <c r="N29" i="2"/>
  <c r="K29" i="2"/>
  <c r="N45" i="2"/>
  <c r="K45" i="2"/>
  <c r="N61" i="2"/>
  <c r="K61" i="2"/>
  <c r="N172" i="2"/>
  <c r="K172" i="2"/>
  <c r="D189" i="2"/>
  <c r="K209" i="1"/>
  <c r="F282" i="2"/>
  <c r="O282" i="2" s="1"/>
  <c r="D429" i="2"/>
  <c r="D428" i="2"/>
  <c r="K12" i="2"/>
  <c r="H429" i="2"/>
  <c r="H428" i="2"/>
  <c r="O16" i="2"/>
  <c r="O20" i="2"/>
  <c r="O24" i="2"/>
  <c r="O28" i="2"/>
  <c r="O32" i="2"/>
  <c r="O36" i="2"/>
  <c r="O40" i="2"/>
  <c r="O44" i="2"/>
  <c r="O48" i="2"/>
  <c r="O52" i="2"/>
  <c r="O56" i="2"/>
  <c r="O60" i="2"/>
  <c r="O64" i="2"/>
  <c r="O68" i="2"/>
  <c r="L215" i="1"/>
  <c r="K15" i="2"/>
  <c r="N15" i="2"/>
  <c r="K19" i="2"/>
  <c r="N19" i="2"/>
  <c r="K23" i="2"/>
  <c r="N23" i="2"/>
  <c r="K27" i="2"/>
  <c r="N27" i="2"/>
  <c r="K31" i="2"/>
  <c r="N31" i="2"/>
  <c r="K35" i="2"/>
  <c r="N35" i="2"/>
  <c r="K39" i="2"/>
  <c r="N39" i="2"/>
  <c r="K43" i="2"/>
  <c r="N43" i="2"/>
  <c r="K47" i="2"/>
  <c r="N47" i="2"/>
  <c r="K51" i="2"/>
  <c r="N51" i="2"/>
  <c r="K55" i="2"/>
  <c r="N55" i="2"/>
  <c r="K59" i="2"/>
  <c r="N59" i="2"/>
  <c r="K63" i="2"/>
  <c r="N63" i="2"/>
  <c r="K67" i="2"/>
  <c r="N67" i="2"/>
  <c r="G430" i="2"/>
  <c r="N430" i="2" s="1"/>
  <c r="K70" i="2"/>
  <c r="L71" i="2"/>
  <c r="N72" i="2"/>
  <c r="K74" i="2"/>
  <c r="N76" i="2"/>
  <c r="K78" i="2"/>
  <c r="L79" i="2"/>
  <c r="N80" i="2"/>
  <c r="K82" i="2"/>
  <c r="L83" i="2"/>
  <c r="N84" i="2"/>
  <c r="K86" i="2"/>
  <c r="L87" i="2"/>
  <c r="N88" i="2"/>
  <c r="K90" i="2"/>
  <c r="L91" i="2"/>
  <c r="N92" i="2"/>
  <c r="K94" i="2"/>
  <c r="L95" i="2"/>
  <c r="N96" i="2"/>
  <c r="K98" i="2"/>
  <c r="L99" i="2"/>
  <c r="N100" i="2"/>
  <c r="K102" i="2"/>
  <c r="L103" i="2"/>
  <c r="N104" i="2"/>
  <c r="K106" i="2"/>
  <c r="L107" i="2"/>
  <c r="N108" i="2"/>
  <c r="K110" i="2"/>
  <c r="L111" i="2"/>
  <c r="N112" i="2"/>
  <c r="K114" i="2"/>
  <c r="L115" i="2"/>
  <c r="N116" i="2"/>
  <c r="K118" i="2"/>
  <c r="L119" i="2"/>
  <c r="N120" i="2"/>
  <c r="K122" i="2"/>
  <c r="L123" i="2"/>
  <c r="N124" i="2"/>
  <c r="K126" i="2"/>
  <c r="L127" i="2"/>
  <c r="N128" i="2"/>
  <c r="K130" i="2"/>
  <c r="L131" i="2"/>
  <c r="N132" i="2"/>
  <c r="N135" i="2"/>
  <c r="K138" i="2"/>
  <c r="N139" i="2"/>
  <c r="O141" i="2"/>
  <c r="O143" i="2"/>
  <c r="K144" i="2"/>
  <c r="N144" i="2"/>
  <c r="N146" i="2"/>
  <c r="O147" i="2"/>
  <c r="K148" i="2"/>
  <c r="N148" i="2"/>
  <c r="N150" i="2"/>
  <c r="O151" i="2"/>
  <c r="K152" i="2"/>
  <c r="N152" i="2"/>
  <c r="O153" i="2"/>
  <c r="K157" i="2"/>
  <c r="K161" i="2"/>
  <c r="K165" i="2"/>
  <c r="K169" i="2"/>
  <c r="L175" i="2"/>
  <c r="K175" i="2"/>
  <c r="G428" i="2"/>
  <c r="G429" i="2"/>
  <c r="H430" i="2"/>
  <c r="L70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9" i="2"/>
  <c r="K133" i="2"/>
  <c r="N134" i="2"/>
  <c r="H431" i="2"/>
  <c r="L134" i="2"/>
  <c r="N136" i="2"/>
  <c r="N140" i="2"/>
  <c r="K143" i="2"/>
  <c r="K145" i="2"/>
  <c r="K147" i="2"/>
  <c r="K149" i="2"/>
  <c r="K153" i="2"/>
  <c r="N156" i="2"/>
  <c r="K156" i="2"/>
  <c r="K158" i="2"/>
  <c r="N158" i="2"/>
  <c r="K162" i="2"/>
  <c r="N162" i="2"/>
  <c r="K166" i="2"/>
  <c r="N166" i="2"/>
  <c r="K170" i="2"/>
  <c r="N170" i="2"/>
  <c r="E430" i="2"/>
  <c r="I430" i="2"/>
  <c r="N70" i="2"/>
  <c r="K137" i="2"/>
  <c r="O155" i="2"/>
  <c r="L159" i="2"/>
  <c r="K159" i="2"/>
  <c r="L163" i="2"/>
  <c r="K163" i="2"/>
  <c r="L171" i="2"/>
  <c r="K171" i="2"/>
  <c r="K173" i="2"/>
  <c r="E428" i="2"/>
  <c r="E429" i="2"/>
  <c r="I428" i="2"/>
  <c r="I429" i="2"/>
  <c r="F430" i="2"/>
  <c r="O70" i="2"/>
  <c r="K154" i="2"/>
  <c r="N154" i="2"/>
  <c r="K155" i="2"/>
  <c r="O159" i="2"/>
  <c r="O163" i="2"/>
  <c r="O167" i="2"/>
  <c r="O171" i="2"/>
  <c r="K174" i="2"/>
  <c r="N174" i="2"/>
  <c r="K181" i="2"/>
  <c r="K185" i="2"/>
  <c r="K193" i="2"/>
  <c r="K197" i="2"/>
  <c r="K201" i="2"/>
  <c r="K205" i="2"/>
  <c r="K209" i="2"/>
  <c r="N221" i="2"/>
  <c r="N232" i="2"/>
  <c r="K232" i="2"/>
  <c r="N248" i="2"/>
  <c r="K248" i="2"/>
  <c r="N264" i="2"/>
  <c r="K264" i="2"/>
  <c r="K160" i="2"/>
  <c r="K164" i="2"/>
  <c r="K168" i="2"/>
  <c r="K176" i="2"/>
  <c r="N178" i="2"/>
  <c r="K180" i="2"/>
  <c r="N182" i="2"/>
  <c r="K184" i="2"/>
  <c r="N186" i="2"/>
  <c r="K188" i="2"/>
  <c r="N190" i="2"/>
  <c r="K192" i="2"/>
  <c r="N194" i="2"/>
  <c r="K196" i="2"/>
  <c r="N198" i="2"/>
  <c r="K200" i="2"/>
  <c r="N202" i="2"/>
  <c r="K204" i="2"/>
  <c r="N206" i="2"/>
  <c r="K208" i="2"/>
  <c r="N210" i="2"/>
  <c r="K212" i="2"/>
  <c r="N213" i="2"/>
  <c r="O215" i="2"/>
  <c r="K216" i="2"/>
  <c r="N217" i="2"/>
  <c r="O219" i="2"/>
  <c r="K220" i="2"/>
  <c r="K222" i="2"/>
  <c r="K223" i="2"/>
  <c r="O229" i="2"/>
  <c r="N235" i="2"/>
  <c r="N236" i="2"/>
  <c r="K236" i="2"/>
  <c r="K237" i="2"/>
  <c r="K238" i="2"/>
  <c r="O245" i="2"/>
  <c r="N251" i="2"/>
  <c r="D433" i="2"/>
  <c r="N252" i="2"/>
  <c r="K252" i="2"/>
  <c r="H433" i="2"/>
  <c r="K253" i="2"/>
  <c r="K254" i="2"/>
  <c r="O261" i="2"/>
  <c r="N267" i="2"/>
  <c r="N268" i="2"/>
  <c r="K268" i="2"/>
  <c r="K179" i="2"/>
  <c r="K183" i="2"/>
  <c r="K187" i="2"/>
  <c r="K191" i="2"/>
  <c r="K195" i="2"/>
  <c r="K199" i="2"/>
  <c r="K203" i="2"/>
  <c r="K211" i="2"/>
  <c r="K214" i="2"/>
  <c r="N214" i="2"/>
  <c r="K218" i="2"/>
  <c r="N218" i="2"/>
  <c r="N224" i="2"/>
  <c r="K224" i="2"/>
  <c r="K226" i="2"/>
  <c r="K227" i="2"/>
  <c r="N240" i="2"/>
  <c r="K240" i="2"/>
  <c r="K242" i="2"/>
  <c r="N256" i="2"/>
  <c r="K256" i="2"/>
  <c r="K258" i="2"/>
  <c r="N228" i="2"/>
  <c r="K228" i="2"/>
  <c r="K229" i="2"/>
  <c r="K231" i="2"/>
  <c r="O237" i="2"/>
  <c r="N243" i="2"/>
  <c r="D432" i="2"/>
  <c r="N244" i="2"/>
  <c r="K244" i="2"/>
  <c r="H432" i="2"/>
  <c r="K245" i="2"/>
  <c r="O253" i="2"/>
  <c r="N259" i="2"/>
  <c r="N260" i="2"/>
  <c r="K260" i="2"/>
  <c r="K261" i="2"/>
  <c r="G432" i="2"/>
  <c r="G433" i="2"/>
  <c r="N270" i="2"/>
  <c r="K272" i="2"/>
  <c r="L273" i="2"/>
  <c r="N274" i="2"/>
  <c r="K276" i="2"/>
  <c r="L277" i="2"/>
  <c r="N278" i="2"/>
  <c r="K280" i="2"/>
  <c r="L281" i="2"/>
  <c r="N282" i="2"/>
  <c r="K284" i="2"/>
  <c r="N285" i="2"/>
  <c r="O287" i="2"/>
  <c r="N286" i="2"/>
  <c r="N289" i="2"/>
  <c r="K289" i="2"/>
  <c r="N293" i="2"/>
  <c r="K293" i="2"/>
  <c r="N297" i="2"/>
  <c r="K297" i="2"/>
  <c r="N301" i="2"/>
  <c r="K301" i="2"/>
  <c r="N305" i="2"/>
  <c r="K305" i="2"/>
  <c r="K306" i="2"/>
  <c r="E432" i="2"/>
  <c r="I432" i="2"/>
  <c r="E433" i="2"/>
  <c r="I433" i="2"/>
  <c r="K291" i="2"/>
  <c r="K295" i="2"/>
  <c r="K299" i="2"/>
  <c r="K303" i="2"/>
  <c r="K307" i="2"/>
  <c r="F432" i="2"/>
  <c r="J432" i="2"/>
  <c r="O244" i="2"/>
  <c r="J433" i="2"/>
  <c r="O252" i="2"/>
  <c r="L291" i="2"/>
  <c r="L295" i="2"/>
  <c r="L299" i="2"/>
  <c r="L303" i="2"/>
  <c r="L307" i="2"/>
  <c r="L311" i="2"/>
  <c r="F434" i="2"/>
  <c r="J434" i="2"/>
  <c r="O313" i="2"/>
  <c r="L315" i="2"/>
  <c r="L319" i="2"/>
  <c r="L323" i="2"/>
  <c r="N332" i="2"/>
  <c r="K334" i="2"/>
  <c r="N336" i="2"/>
  <c r="K338" i="2"/>
  <c r="N340" i="2"/>
  <c r="K342" i="2"/>
  <c r="N344" i="2"/>
  <c r="K346" i="2"/>
  <c r="N348" i="2"/>
  <c r="K350" i="2"/>
  <c r="N352" i="2"/>
  <c r="K354" i="2"/>
  <c r="N356" i="2"/>
  <c r="K358" i="2"/>
  <c r="N360" i="2"/>
  <c r="K362" i="2"/>
  <c r="N364" i="2"/>
  <c r="K366" i="2"/>
  <c r="N368" i="2"/>
  <c r="K369" i="2"/>
  <c r="N369" i="2"/>
  <c r="K309" i="2"/>
  <c r="G434" i="2"/>
  <c r="N434" i="2" s="1"/>
  <c r="K313" i="2"/>
  <c r="K317" i="2"/>
  <c r="K321" i="2"/>
  <c r="K325" i="2"/>
  <c r="K329" i="2"/>
  <c r="N331" i="2"/>
  <c r="K333" i="2"/>
  <c r="N335" i="2"/>
  <c r="K337" i="2"/>
  <c r="N339" i="2"/>
  <c r="K341" i="2"/>
  <c r="N343" i="2"/>
  <c r="K345" i="2"/>
  <c r="N347" i="2"/>
  <c r="K349" i="2"/>
  <c r="N351" i="2"/>
  <c r="K353" i="2"/>
  <c r="N355" i="2"/>
  <c r="K357" i="2"/>
  <c r="N359" i="2"/>
  <c r="K361" i="2"/>
  <c r="N363" i="2"/>
  <c r="K365" i="2"/>
  <c r="L313" i="2"/>
  <c r="E434" i="2"/>
  <c r="I434" i="2"/>
  <c r="N313" i="2"/>
  <c r="N366" i="2"/>
  <c r="O435" i="2"/>
  <c r="K367" i="2"/>
  <c r="K371" i="2"/>
  <c r="N373" i="2"/>
  <c r="K375" i="2"/>
  <c r="N377" i="2"/>
  <c r="K379" i="2"/>
  <c r="N381" i="2"/>
  <c r="K383" i="2"/>
  <c r="N385" i="2"/>
  <c r="K387" i="2"/>
  <c r="N389" i="2"/>
  <c r="K391" i="2"/>
  <c r="N393" i="2"/>
  <c r="K395" i="2"/>
  <c r="N397" i="2"/>
  <c r="K399" i="2"/>
  <c r="N401" i="2"/>
  <c r="K403" i="2"/>
  <c r="N405" i="2"/>
  <c r="K407" i="2"/>
  <c r="N409" i="2"/>
  <c r="K411" i="2"/>
  <c r="N413" i="2"/>
  <c r="K415" i="2"/>
  <c r="N417" i="2"/>
  <c r="K419" i="2"/>
  <c r="N421" i="2"/>
  <c r="K423" i="2"/>
  <c r="N425" i="2"/>
  <c r="K427" i="2"/>
  <c r="D435" i="2"/>
  <c r="H435" i="2"/>
  <c r="L435" i="2" s="1"/>
  <c r="O427" i="2"/>
  <c r="K213" i="2" l="1"/>
  <c r="L91" i="1"/>
  <c r="G431" i="2"/>
  <c r="L5" i="1"/>
  <c r="L434" i="2"/>
  <c r="L428" i="2"/>
  <c r="N435" i="2"/>
  <c r="O431" i="2"/>
  <c r="K142" i="2"/>
  <c r="U239" i="1"/>
  <c r="W239" i="1"/>
  <c r="K435" i="2"/>
  <c r="O432" i="2"/>
  <c r="N433" i="2"/>
  <c r="O434" i="2"/>
  <c r="K198" i="2"/>
  <c r="N428" i="2"/>
  <c r="O429" i="2"/>
  <c r="L177" i="2"/>
  <c r="K177" i="2"/>
  <c r="K434" i="2"/>
  <c r="L433" i="2"/>
  <c r="N432" i="2"/>
  <c r="L430" i="2"/>
  <c r="K430" i="2"/>
  <c r="K428" i="2"/>
  <c r="K429" i="2"/>
  <c r="K150" i="2"/>
  <c r="O150" i="2"/>
  <c r="O428" i="2"/>
  <c r="T239" i="1"/>
  <c r="V239" i="1"/>
  <c r="N189" i="2"/>
  <c r="K189" i="2"/>
  <c r="L207" i="2"/>
  <c r="K207" i="2"/>
  <c r="L429" i="2"/>
  <c r="E431" i="2"/>
  <c r="L431" i="2" s="1"/>
  <c r="F433" i="2"/>
  <c r="O433" i="2" s="1"/>
  <c r="L432" i="2"/>
  <c r="K282" i="2"/>
  <c r="K433" i="2" s="1"/>
  <c r="K432" i="2"/>
  <c r="O430" i="2"/>
  <c r="D431" i="2"/>
  <c r="N431" i="2" s="1"/>
  <c r="N429" i="2"/>
  <c r="L209" i="1"/>
  <c r="L151" i="2"/>
  <c r="K151" i="2"/>
  <c r="K431" i="2" l="1"/>
</calcChain>
</file>

<file path=xl/sharedStrings.xml><?xml version="1.0" encoding="utf-8"?>
<sst xmlns="http://schemas.openxmlformats.org/spreadsheetml/2006/main" count="2289" uniqueCount="530">
  <si>
    <t>Programa Anual de Adquisiciones, Arrendamientos, Servicios y Obra Pública PAAAS 2022</t>
  </si>
  <si>
    <t>Capítulo</t>
  </si>
  <si>
    <t>CUCOP Federal</t>
  </si>
  <si>
    <t>Partida 
Federal</t>
  </si>
  <si>
    <t>Partida COG Estatal</t>
  </si>
  <si>
    <t>Concepto</t>
  </si>
  <si>
    <t>Valor Total Estimado de Compra</t>
  </si>
  <si>
    <t>Cantidad</t>
  </si>
  <si>
    <t>Unidad de Medida</t>
  </si>
  <si>
    <t>Entidad Federativa</t>
  </si>
  <si>
    <t>T1</t>
  </si>
  <si>
    <t>T2</t>
  </si>
  <si>
    <t>T3</t>
  </si>
  <si>
    <t>T4</t>
  </si>
  <si>
    <t>Total</t>
  </si>
  <si>
    <t>Trimestre estimado para realizar el procedimiento</t>
  </si>
  <si>
    <t>Plurianualidad</t>
  </si>
  <si>
    <t>Ejercicios Fiscales</t>
  </si>
  <si>
    <t>Monto a ejercer en el presente año</t>
  </si>
  <si>
    <t>UIEG</t>
  </si>
  <si>
    <t>Tipo de
Procedimiento</t>
  </si>
  <si>
    <t xml:space="preserve">SEMS
Federal </t>
  </si>
  <si>
    <t xml:space="preserve">SEMS
Estatal
</t>
  </si>
  <si>
    <t>SEMS
Propio</t>
  </si>
  <si>
    <t>TBC
Federal</t>
  </si>
  <si>
    <t>TBC
Propio</t>
  </si>
  <si>
    <t>SPA
Propio</t>
  </si>
  <si>
    <t>Servicio</t>
  </si>
  <si>
    <t>Jalisco</t>
  </si>
  <si>
    <t>-</t>
  </si>
  <si>
    <t xml:space="preserve">T1 </t>
  </si>
  <si>
    <t>Enero</t>
  </si>
  <si>
    <t>No</t>
  </si>
  <si>
    <t>O15 Departamento de Recursos Humanos</t>
  </si>
  <si>
    <t>Licitación pública federal</t>
  </si>
  <si>
    <t>Capítulo
2000</t>
  </si>
  <si>
    <t>total 2</t>
  </si>
  <si>
    <t>n/a</t>
  </si>
  <si>
    <t>Paquete</t>
  </si>
  <si>
    <t>O12 Departamento de Adquisiciones y Control Patrimonial</t>
  </si>
  <si>
    <t>Licitación pública estatal</t>
  </si>
  <si>
    <t>Marzo</t>
  </si>
  <si>
    <t>Mensual</t>
  </si>
  <si>
    <t>Fondo revolvente estatal</t>
  </si>
  <si>
    <t xml:space="preserve">O19 Departamento de Metodología y Planeación Educativa	
	</t>
  </si>
  <si>
    <t>Abril</t>
  </si>
  <si>
    <t>O09 Departamento de Sistemas y Procedimientos</t>
  </si>
  <si>
    <t>Julio</t>
  </si>
  <si>
    <t>O06 Coordinación de Comunicación Institucional</t>
  </si>
  <si>
    <t>Invitación a cuando menos tres personas federal</t>
  </si>
  <si>
    <t>O17 Dirección Académica</t>
  </si>
  <si>
    <t>O13 Departamento de Recursos Financieros y Control Presupuestal</t>
  </si>
  <si>
    <t>Gasto de operación</t>
  </si>
  <si>
    <t>O18 Departamento de Desarrollo Académico y Capacitación</t>
  </si>
  <si>
    <t>O11 Dirección Administrativa</t>
  </si>
  <si>
    <t>O16 Departamento de Servicios Generales</t>
  </si>
  <si>
    <t>O08 Departamento de Planeación y Calidad</t>
  </si>
  <si>
    <t>Febrero</t>
  </si>
  <si>
    <t>O21 Dirección de Servicios Educativos</t>
  </si>
  <si>
    <t>Adjudicación Directa Federal</t>
  </si>
  <si>
    <t>Capítulo 3000</t>
  </si>
  <si>
    <t>total 3</t>
  </si>
  <si>
    <t>31701</t>
  </si>
  <si>
    <t>Adjudicación Directa estatal</t>
  </si>
  <si>
    <t>S01 Coordinación de Preparatoria Abierta</t>
  </si>
  <si>
    <t>32701</t>
  </si>
  <si>
    <t>Sí</t>
  </si>
  <si>
    <t>O10 Departamento de Control Escolar</t>
  </si>
  <si>
    <t>Licencias</t>
  </si>
  <si>
    <t>O19 Departamento de Metodología y Planeación Educativa</t>
  </si>
  <si>
    <t>O14 Departamento de Nóminas</t>
  </si>
  <si>
    <t>O07 Dirección de Desarrollo Institucional</t>
  </si>
  <si>
    <t>Adjudicación directa federal</t>
  </si>
  <si>
    <t>O04 Unidad de Servicios Jurídicos</t>
  </si>
  <si>
    <t>33401</t>
  </si>
  <si>
    <t>T2,T3</t>
  </si>
  <si>
    <t>O03 Órgano Interno de Control</t>
  </si>
  <si>
    <t>O02 Control de Archivo</t>
  </si>
  <si>
    <t>Servicios de vigilancia</t>
  </si>
  <si>
    <t>34101</t>
  </si>
  <si>
    <t>Seguros de bienes patrimoniales</t>
  </si>
  <si>
    <t>Fletes y maniobras</t>
  </si>
  <si>
    <t>35101</t>
  </si>
  <si>
    <t>35102</t>
  </si>
  <si>
    <t>35501</t>
  </si>
  <si>
    <t>Difusión por radio, televisión y otros medios de mensajes sobre programas y actividades gubernamentales</t>
  </si>
  <si>
    <t>Pasajes aéreos nacionales</t>
  </si>
  <si>
    <t>Pasajes marítimos, lacustres y fluviales</t>
  </si>
  <si>
    <t>Servicios integrales de traslado y viáticos nacionales para servidores públicos en el desempeño de comisiones y funciones oficiales</t>
  </si>
  <si>
    <t>Otros servicios de traslado y hospedaje</t>
  </si>
  <si>
    <t>Gastos de representación</t>
  </si>
  <si>
    <t>Laudos laborales</t>
  </si>
  <si>
    <t>Impuesto sobre nóminas y otros que se deriven de una relación laboral</t>
  </si>
  <si>
    <t>Capítulo 4000</t>
  </si>
  <si>
    <t>total 4</t>
  </si>
  <si>
    <t>Ayuda para la asistencia social extraordinaria</t>
  </si>
  <si>
    <t>Ayudas a pre y premios</t>
  </si>
  <si>
    <t>Capítulo 5000</t>
  </si>
  <si>
    <t>Total 5</t>
  </si>
  <si>
    <t>51101</t>
  </si>
  <si>
    <t>Muebles, excepto de oficina y estantería</t>
  </si>
  <si>
    <t>Piezas</t>
  </si>
  <si>
    <t>51901</t>
  </si>
  <si>
    <t>Pieza</t>
  </si>
  <si>
    <t>Cámaras fotográficas y de video</t>
  </si>
  <si>
    <t>Otro mobiliario y equipo educacional y recreativo</t>
  </si>
  <si>
    <t>Capítulo 6000</t>
  </si>
  <si>
    <t>Total 6</t>
  </si>
  <si>
    <t>Edificaciones educativas y culturales</t>
  </si>
  <si>
    <t>Obra Pública</t>
  </si>
  <si>
    <t>T2,T4</t>
  </si>
  <si>
    <t>Totales</t>
  </si>
  <si>
    <t>Total de Sumas Fuentes Financiamiento</t>
  </si>
  <si>
    <t>Montos para la determinación del proceso de adquisición conforme a lo indicado en el artículo 15 del Reglamento de la Ley de Compras Gubernamentales, Enajenaciones y Contratación de Servicios del Estado de Jalisco y sus Municipios, para el Poder Ejecutivo del Estado de Jalisco.</t>
  </si>
  <si>
    <t>De</t>
  </si>
  <si>
    <t>Hasta</t>
  </si>
  <si>
    <t>Fondo Revolvente</t>
  </si>
  <si>
    <t>Licitaciones con concurrencia del Comité</t>
  </si>
  <si>
    <t>X</t>
  </si>
  <si>
    <t>En adelante</t>
  </si>
  <si>
    <t>Montos máximos de adjudicación mediante procedimiento de adjudicación directa y de invitación a cuando menos tres personas, establecidos en miles de pesos, sin considerar el impuesto al valor agregado, conforme a lo indicado en el presupuesto de egresos de la federación, artículo 3 fracción X.</t>
  </si>
  <si>
    <t xml:space="preserve">Adquisiciones, Arrendamientos y Servicios   </t>
  </si>
  <si>
    <t>Presupuesto autorizado de adquisiciones, arrendamientos y servicios
*miles de pesos</t>
  </si>
  <si>
    <t>Monto máximo total de cada operación que podrá adjudicarse mediante invitación a cuando menos tres personas
*miles de pesos</t>
  </si>
  <si>
    <t>Mayor de</t>
  </si>
  <si>
    <t>Dependencias y Entidades</t>
  </si>
  <si>
    <t xml:space="preserve">*  50,000 </t>
  </si>
  <si>
    <t xml:space="preserve">*  100,000 </t>
  </si>
  <si>
    <t>*1805</t>
  </si>
  <si>
    <t>Secretaría de Educación Jalisco</t>
  </si>
  <si>
    <t xml:space="preserve">Subsecretaría de Educación Media Superior </t>
  </si>
  <si>
    <t>Colegio de Bachilleres del Estado de Jalisco</t>
  </si>
  <si>
    <t>Presupuesto de Egresos 2022 Decreto número 28725/LXIII/21</t>
  </si>
  <si>
    <t>Presupuesto de Egresos por objeto del gasto y programa educativo 2022</t>
  </si>
  <si>
    <t>Partida</t>
  </si>
  <si>
    <t>SEMS
Federal
25</t>
  </si>
  <si>
    <t>SEMS
Estatal
15</t>
  </si>
  <si>
    <t>SEMS
Propio
14</t>
  </si>
  <si>
    <t>TBC
Federal
25</t>
  </si>
  <si>
    <t>TBC
Estatal
15</t>
  </si>
  <si>
    <t>TBC
Propio
14</t>
  </si>
  <si>
    <t>SPA
Propio
14</t>
  </si>
  <si>
    <t>Presupuesto 2022</t>
  </si>
  <si>
    <t>IMPORTE SUBSIDIO ESTATAL (FF 11)</t>
  </si>
  <si>
    <t>IMPORTE RECURSOS FEDERALES (FF 15)</t>
  </si>
  <si>
    <t>IMPORTE RECURSOS FEDERALES (FF 25)</t>
  </si>
  <si>
    <t>IMPORTE INGRESOS PROPIOS</t>
  </si>
  <si>
    <t>Dietas</t>
  </si>
  <si>
    <t>Sueldo Base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</si>
  <si>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</si>
  <si>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</si>
  <si>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</si>
  <si>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</si>
  <si>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</si>
  <si>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</si>
  <si>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 xml:space="preserve"> 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</si>
  <si>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</si>
  <si>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</si>
  <si>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</si>
  <si>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</si>
  <si>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</si>
  <si>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secundaria, inspectores, prefectos y F.C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</si>
  <si>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</si>
  <si>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</si>
  <si>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</si>
  <si>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</si>
  <si>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Otras compensaciones</t>
  </si>
  <si>
    <t>Sobresueldos</t>
  </si>
  <si>
    <t>Honorarios especiales</t>
  </si>
  <si>
    <t>Cuotas al IMSS por enfermedades y maternidad</t>
  </si>
  <si>
    <t>Cuotas al IMSS</t>
  </si>
  <si>
    <t>Cuotas al ISSSTE</t>
  </si>
  <si>
    <t>Cuotas para la vivienda</t>
  </si>
  <si>
    <t>Cuotas a pensiones</t>
  </si>
  <si>
    <t>Cuotas para el sistema de ahorro para el retiro</t>
  </si>
  <si>
    <t>Cuotas para el seguro de vida del personal</t>
  </si>
  <si>
    <t>Cuotas para el seguro de gastos médicos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</si>
  <si>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</si>
  <si>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</si>
  <si>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</si>
  <si>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</si>
  <si>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</si>
  <si>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</si>
  <si>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</si>
  <si>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</si>
  <si>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</si>
  <si>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</si>
  <si>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</si>
  <si>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</si>
  <si>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</si>
  <si>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específica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</si>
  <si>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</si>
  <si>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</si>
  <si>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</si>
  <si>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</si>
  <si>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económico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</si>
  <si>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</si>
  <si>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</si>
  <si>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</si>
  <si>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</si>
  <si>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</si>
  <si>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</si>
  <si>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</si>
  <si>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</si>
  <si>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</si>
  <si>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</si>
  <si>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</si>
  <si>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</si>
  <si>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</si>
  <si>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</si>
  <si>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</si>
  <si>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</si>
  <si>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</si>
  <si>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</si>
  <si>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</si>
  <si>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</si>
  <si>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</si>
  <si>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</si>
  <si>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</si>
  <si>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</si>
  <si>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</si>
  <si>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</si>
  <si>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</si>
  <si>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</si>
  <si>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</si>
  <si>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</si>
  <si>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</si>
  <si>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</si>
  <si>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</si>
  <si>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</si>
  <si>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</si>
  <si>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</si>
  <si>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</si>
  <si>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</si>
  <si>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</si>
  <si>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</si>
  <si>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</si>
  <si>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</si>
  <si>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</si>
  <si>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</si>
  <si>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</si>
  <si>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</si>
  <si>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</si>
  <si>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</si>
  <si>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</si>
  <si>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</si>
  <si>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</si>
  <si>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</si>
  <si>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destinados a servicios públicos y la operación de programas públicos</t>
  </si>
  <si>
    <t>Combustibles, lubricantes y aditivos para vehículos destinados a servicios administrativos</t>
  </si>
  <si>
    <t>Combustibles, lubricantes y aditivos para vehículos, asignados a servidores públicos</t>
  </si>
  <si>
    <t>Combustibles, lubricantes y aditivos para maquinaria y equipo de producción.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</si>
  <si>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</si>
  <si>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</si>
  <si>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</si>
  <si>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</si>
  <si>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</si>
  <si>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</si>
  <si>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</si>
  <si>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</si>
  <si>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</si>
  <si>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</si>
  <si>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</si>
  <si>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</si>
  <si>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</si>
  <si>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</si>
  <si>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</si>
  <si>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</si>
  <si>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</si>
  <si>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 de energía eléctrica</t>
  </si>
  <si>
    <t>Servicio de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</si>
  <si>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</si>
  <si>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</si>
  <si>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</si>
  <si>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</si>
  <si>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</si>
  <si>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</si>
  <si>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</si>
  <si>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</si>
  <si>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</si>
  <si>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</si>
  <si>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Servicios integrales de infraestructura de cómputo</t>
  </si>
  <si>
    <t>Contratación de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</si>
  <si>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</si>
  <si>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</si>
  <si>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</si>
  <si>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y bienes informáticos</t>
  </si>
  <si>
    <t>Arrendamiento de equipo de telecomunicaciones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</si>
  <si>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</si>
  <si>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</si>
  <si>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</si>
  <si>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</si>
  <si>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</si>
  <si>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</si>
  <si>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</si>
  <si>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 Financiero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</si>
  <si>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</si>
  <si>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</si>
  <si>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</si>
  <si>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</si>
  <si>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</si>
  <si>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</si>
  <si>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</si>
  <si>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</si>
  <si>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</si>
  <si>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</si>
  <si>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 de impresión de documentos y papelería oficial</t>
  </si>
  <si>
    <t>Servicios de impresión de material informativo derivado de la operación y administración</t>
  </si>
  <si>
    <t>Servicios relacionados con transcripciones</t>
  </si>
  <si>
    <t>Información en medios masivos derivada de la operación y administración de las dependencias y entidades</t>
  </si>
  <si>
    <t>Servicios de digitalización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</si>
  <si>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</si>
  <si>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</si>
  <si>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</si>
  <si>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</si>
  <si>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</si>
  <si>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 de responsabilidad patrimonial del Estado</t>
  </si>
  <si>
    <t>Almacenaje, embalaje y envase</t>
  </si>
  <si>
    <t>Comisiones por ventas</t>
  </si>
  <si>
    <t>Servicios financieros, bancarios y comerciales integrales</t>
  </si>
  <si>
    <t>Mantenimiento y conservación menor de inmuebles para la prestación de servicios administrativos</t>
  </si>
  <si>
    <t>Mantenimiento y conservación menor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</si>
  <si>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</si>
  <si>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</si>
  <si>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</si>
  <si>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</si>
  <si>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</si>
  <si>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</si>
  <si>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Instalación, reparación y mantenimiento de maquinaria y equipo de trabajo específico</t>
  </si>
  <si>
    <t>Instalación, reparación y mantenimiento de plantas e instalaciones productivas</t>
  </si>
  <si>
    <t>Servicios de limpieza y manejo de desechos</t>
  </si>
  <si>
    <t>Servicios de jardinería y fumigación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</si>
  <si>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</si>
  <si>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</si>
  <si>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</si>
  <si>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</si>
  <si>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</si>
  <si>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</si>
  <si>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internacionales</t>
  </si>
  <si>
    <t>Pasajes terrestres nacionales</t>
  </si>
  <si>
    <t>Pasajes terrestres internacionales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</si>
  <si>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</si>
  <si>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</si>
  <si>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</si>
  <si>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</si>
  <si>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traslado y viáticos en el extranjero para servidores públicos en el desempeño de comisiones y funciones oficiales</t>
  </si>
  <si>
    <t>Gastos para operativos y trabajos de campo en áreas rurales</t>
  </si>
  <si>
    <t>Gastos de ceremonial</t>
  </si>
  <si>
    <t>Gastos de orden social</t>
  </si>
  <si>
    <t>Gastos de orden cultural</t>
  </si>
  <si>
    <t>Congresos y convenciones</t>
  </si>
  <si>
    <t>Exposiciones</t>
  </si>
  <si>
    <t>Servicios funerarios y de cementerios</t>
  </si>
  <si>
    <t>Otros impuestos y derechos</t>
  </si>
  <si>
    <t>Impuestos y derechos de exportación</t>
  </si>
  <si>
    <t>Impuestos y derechos de importación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</si>
  <si>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</si>
  <si>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</si>
  <si>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</si>
  <si>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</si>
  <si>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</si>
  <si>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</si>
  <si>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</si>
  <si>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</si>
  <si>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</si>
  <si>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</si>
  <si>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</si>
  <si>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</si>
  <si>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Ayudas para gastos por servicios de traslados de personas</t>
  </si>
  <si>
    <t>Ayudas  para erogaciones imprevistas</t>
  </si>
  <si>
    <t>Ayudas para capacitacion y becas</t>
  </si>
  <si>
    <t>Ayudas del proma estatal de apoyo al empleo</t>
  </si>
  <si>
    <t>Ayudas proyectos culturales y artisticos</t>
  </si>
  <si>
    <t>Ayudas Sociales a Intituciones sin fines de lucro</t>
  </si>
  <si>
    <t>Muebles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</si>
  <si>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</si>
  <si>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</si>
  <si>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</si>
  <si>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</si>
  <si>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</si>
  <si>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</si>
  <si>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</si>
  <si>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</si>
  <si>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</si>
  <si>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</si>
  <si>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</si>
  <si>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</si>
  <si>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</si>
  <si>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</si>
  <si>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</si>
  <si>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</si>
  <si>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</si>
  <si>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</si>
  <si>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</si>
  <si>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</si>
  <si>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</si>
  <si>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</si>
  <si>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</si>
  <si>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</si>
  <si>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</si>
  <si>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</si>
  <si>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</si>
  <si>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</si>
  <si>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</si>
  <si>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</si>
  <si>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</si>
  <si>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</si>
  <si>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</si>
  <si>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</si>
  <si>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</si>
  <si>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</si>
  <si>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</si>
  <si>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</si>
  <si>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</si>
  <si>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</si>
  <si>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</si>
  <si>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</si>
  <si>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</si>
  <si>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</si>
  <si>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</si>
  <si>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</si>
  <si>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</si>
  <si>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</si>
  <si>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</si>
  <si>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</si>
  <si>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</si>
  <si>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</si>
  <si>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</si>
  <si>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</si>
  <si>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</si>
  <si>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</si>
  <si>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</si>
  <si>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Obras de construcción nueva y ampliación de edificios habitacionales</t>
  </si>
  <si>
    <t>Mantenimiento, remodelación y reparación integral de edificaciones habitacionales</t>
  </si>
  <si>
    <t>Edificación de naves y plantas industriales</t>
  </si>
  <si>
    <t>Edificación de inmuebles comerciales, institucionales y de servicios</t>
  </si>
  <si>
    <t>Edificación de recreación y esparcimiento</t>
  </si>
  <si>
    <t>Edificaciones de seguridad pública</t>
  </si>
  <si>
    <t>Edificaciones para servicio médico y asistencial</t>
  </si>
  <si>
    <t>Edificaciones uso turístico</t>
  </si>
  <si>
    <t>Otras edificaciones no residenciales</t>
  </si>
  <si>
    <t>Obras de generación y conducción de energía eléctrica</t>
  </si>
  <si>
    <t>Obras para el tratamiento, distribución y suministro de agua y drenaje</t>
  </si>
  <si>
    <t>Construcción de sistemas de riego agrícola</t>
  </si>
  <si>
    <t>Obras para telecomunicaciones</t>
  </si>
  <si>
    <t>Obras de pre-edificación y división de terrenos</t>
  </si>
  <si>
    <t>Construcción de obras de urbanización</t>
  </si>
  <si>
    <t>Construcción de carreteras, puentes y similares</t>
  </si>
  <si>
    <t>Instalación de señalamientos y protecciones de obras viales</t>
  </si>
  <si>
    <t>Construcción aeroportuaria</t>
  </si>
  <si>
    <t>Construcción presas y represas</t>
  </si>
  <si>
    <t>Obras marítimas, fluviales y subacuáticas</t>
  </si>
  <si>
    <t>Obras para transporte eléctrico y ferroviario</t>
  </si>
  <si>
    <t>Otras obras de ingeniería civil u obra pesada</t>
  </si>
  <si>
    <t>Instalaciones y equipamiento en construcciones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</si>
  <si>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</si>
  <si>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</si>
  <si>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</si>
  <si>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</si>
  <si>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</si>
  <si>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Edificaciones de recreación y esparcimiento</t>
  </si>
  <si>
    <t>Otras obras de construcción para edificios no habitacionales</t>
  </si>
  <si>
    <t>Construcciones aeroportuaria</t>
  </si>
  <si>
    <t>Obras de terminación y acabado de edificios.</t>
  </si>
  <si>
    <t>Estudios, formulación y evaluación de proyectos (PPS)</t>
  </si>
  <si>
    <t>Otros de proyectos productivos (PPS)</t>
  </si>
  <si>
    <t>Créditos para adquisición de bienes muebles e inmuebles</t>
  </si>
  <si>
    <t>Créditos para la construcción y reconstrucción de obras e instalaciones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</si>
  <si>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</si>
  <si>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</si>
  <si>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</si>
  <si>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</si>
  <si>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</si>
  <si>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</si>
  <si>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</si>
  <si>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</si>
  <si>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</si>
  <si>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</si>
  <si>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</si>
  <si>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</si>
  <si>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</si>
  <si>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</si>
  <si>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</si>
  <si>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</si>
  <si>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</si>
  <si>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</si>
  <si>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</si>
  <si>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</si>
  <si>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</si>
  <si>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</si>
  <si>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</si>
  <si>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 considerados entidades paraestatales</t>
  </si>
  <si>
    <t>Inversiones en fideicomisos públicos considerados entidades paraestatales o paramunicipales</t>
  </si>
  <si>
    <t>Inversiones en mandatos y otros análogos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</si>
  <si>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</si>
  <si>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</si>
  <si>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</si>
  <si>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</si>
  <si>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</si>
  <si>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</si>
  <si>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</si>
  <si>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Provisiones para erogaciones especiales</t>
  </si>
  <si>
    <t>Provisiones para erogaciones complementarias para programas federales</t>
  </si>
  <si>
    <t>Provisiones para erogaciones por presupuestos participativos</t>
  </si>
  <si>
    <t>Provisiones para erogaciones convenidas a entidades paraestatales no empresariales y no financieras</t>
  </si>
  <si>
    <t>Provisiones para erogaciones a los fideicomisos</t>
  </si>
  <si>
    <t>Provisiones para erogaciones por convenios</t>
  </si>
  <si>
    <t>Participaciones a Municipios por Ingresos Federales</t>
  </si>
  <si>
    <t>Fondo de fomento municipal</t>
  </si>
  <si>
    <t>Participaciones a municipios por ingresos estatales</t>
  </si>
  <si>
    <t>Fondo compensatorio a municipios</t>
  </si>
  <si>
    <t>Fondo de infraestructura social municipal</t>
  </si>
  <si>
    <t>Fondo de fortalecimiento municipal</t>
  </si>
  <si>
    <t>Amortización de la deuda pública</t>
  </si>
  <si>
    <t>Amortización de la deuda interna por emisión de títulos y valores</t>
  </si>
  <si>
    <t>Intereses de la deuda pública</t>
  </si>
  <si>
    <t>Comisiones de la deuda pública</t>
  </si>
  <si>
    <t>Gastos de la deuda pública</t>
  </si>
  <si>
    <t>Costos por cobertura</t>
  </si>
  <si>
    <t>Adeudos de ejercicios fiscales anteriores</t>
  </si>
  <si>
    <t>T</t>
  </si>
  <si>
    <t>Total del Presupuesto de Egresos 2022</t>
  </si>
  <si>
    <t>Total Capítulo 1000</t>
  </si>
  <si>
    <t>Total Capítulo 2000</t>
  </si>
  <si>
    <t>Total Capítulo 3000</t>
  </si>
  <si>
    <t>Total Capítulo 4000</t>
  </si>
  <si>
    <t>Total Capítulo 5000</t>
  </si>
  <si>
    <t>Total Capítulo 6000</t>
  </si>
  <si>
    <t>Total Capítulo 9000</t>
  </si>
  <si>
    <t>TBC
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</si>
</sst>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"/>
    <numFmt numFmtId="165" formatCode="_(* #,##0.00_);_(* \(#,##0.00\);_(* &quot;-&quot;_);_(@_)"/>
    <numFmt numFmtId="166" formatCode="_-&quot;$&quot;* #,##0_-;\-&quot;$&quot;* #,##0_-;_-&quot;$&quot;* &quot;-&quot;_-;_-@"/>
    <numFmt numFmtId="167" formatCode="_-* #,##0_-;\-* #,##0_-;_-* &quot;-&quot;_-;_-@"/>
    <numFmt numFmtId="168" formatCode="#,##0.00;\(#,##0.00\)"/>
    <numFmt numFmtId="170" formatCode="_-* #,##0_-;\-* #,##0_-;_-* &quot;-&quot;??_-;_-@"/>
    <numFmt numFmtId="171" formatCode="#,##0.00_);[Red]\(#,##0.00\)"/>
    <numFmt numFmtId="172" formatCode="&quot;$&quot;#,##0.00"/>
    <numFmt numFmtId="173" formatCode="&quot;$&quot;#,##0"/>
  </numFmts>
  <fonts count="14" x14ac:knownFonts="1"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Times New Roman"/>
    </font>
    <font>
      <sz val="12"/>
      <color rgb="FF000000"/>
      <name val="Arial"/>
    </font>
    <font>
      <sz val="10"/>
      <color theme="1"/>
      <name val="Arial"/>
    </font>
    <font>
      <b/>
      <sz val="11"/>
      <color rgb="FF0C0C0C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name val="Arial"/>
    </font>
    <font>
      <sz val="12"/>
      <color theme="1"/>
      <name val="Times New Roman"/>
    </font>
    <font>
      <b/>
      <sz val="12"/>
      <color rgb="FF000000"/>
      <name val="Times New Roman"/>
    </font>
    <font>
      <b/>
      <sz val="10"/>
      <color theme="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168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8" fillId="4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1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 wrapText="1"/>
    </xf>
    <xf numFmtId="170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8" fontId="7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 wrapText="1"/>
    </xf>
    <xf numFmtId="173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6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6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6" borderId="2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6" xfId="0" applyFont="1" applyBorder="1"/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49" fontId="1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581025</xdr:colOff>
      <xdr:row>0</xdr:row>
      <xdr:rowOff>161925</xdr:rowOff>
    </xdr:from>
    <xdr:ext cx="2238375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647700</xdr:colOff>
      <xdr:row>5</xdr:row>
      <xdr:rowOff>95250</xdr:rowOff>
    </xdr:from>
    <xdr:ext cx="2047875" cy="495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00%20BAS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 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CAAC"/>
    <pageSetUpPr fitToPage="1"/>
  </sheetPr>
  <dimension ref="A1:AP1000"/>
  <sheetViews>
    <sheetView showGridLines="0" tabSelected="1" workbookViewId="0">
      <pane xSplit="3" ySplit="3" topLeftCell="D248" activePane="bottomRight" state="frozen"/>
      <selection pane="topRight" activeCell="H1" sqref="H1"/>
      <selection pane="bottomLeft" activeCell="A4" sqref="A4"/>
      <selection pane="bottomRight" activeCell="A188" sqref="A188:A238"/>
    </sheetView>
  </sheetViews>
  <sheetFormatPr baseColWidth="10" defaultColWidth="14.453125" defaultRowHeight="15" customHeight="1" x14ac:dyDescent="0.25"/>
  <cols>
    <col min="1" max="1" width="12.7265625" bestFit="1" customWidth="1"/>
    <col min="2" max="2" width="11.90625" bestFit="1" customWidth="1"/>
    <col min="3" max="3" width="11.7265625" bestFit="1" customWidth="1"/>
    <col min="4" max="4" width="20.6328125" customWidth="1"/>
    <col min="5" max="5" width="13.26953125" bestFit="1" customWidth="1"/>
    <col min="6" max="6" width="14.1796875" bestFit="1" customWidth="1"/>
    <col min="7" max="7" width="14.6328125" bestFit="1" customWidth="1"/>
    <col min="8" max="10" width="13.54296875" bestFit="1" customWidth="1"/>
    <col min="11" max="11" width="12.54296875" bestFit="1" customWidth="1"/>
    <col min="12" max="12" width="13.54296875" bestFit="1" customWidth="1"/>
    <col min="13" max="13" width="17.54296875" bestFit="1" customWidth="1"/>
    <col min="14" max="14" width="18.08984375" bestFit="1" customWidth="1"/>
    <col min="15" max="15" width="13.81640625" bestFit="1" customWidth="1"/>
    <col min="16" max="16" width="14.90625" bestFit="1" customWidth="1"/>
    <col min="17" max="17" width="15" customWidth="1"/>
    <col min="18" max="18" width="39.54296875" bestFit="1" customWidth="1"/>
    <col min="19" max="25" width="15" customWidth="1"/>
  </cols>
  <sheetData>
    <row r="1" spans="1:25" ht="15.5" x14ac:dyDescent="0.35">
      <c r="A1" s="1" t="s">
        <v>0</v>
      </c>
      <c r="B1" s="2"/>
      <c r="P1" s="3"/>
    </row>
    <row r="2" spans="1:25" ht="12.5" x14ac:dyDescent="0.25">
      <c r="P2" s="3"/>
    </row>
    <row r="3" spans="1:25" ht="81" customHeight="1" x14ac:dyDescent="0.25">
      <c r="A3" s="4" t="s">
        <v>2</v>
      </c>
      <c r="B3" s="4" t="s">
        <v>3</v>
      </c>
      <c r="C3" s="4" t="s">
        <v>4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5" t="s">
        <v>18</v>
      </c>
      <c r="Q3" s="4" t="s">
        <v>19</v>
      </c>
      <c r="R3" s="4" t="s">
        <v>20</v>
      </c>
      <c r="S3" s="6" t="s">
        <v>21</v>
      </c>
      <c r="T3" s="7" t="s">
        <v>22</v>
      </c>
      <c r="U3" s="7" t="s">
        <v>23</v>
      </c>
      <c r="V3" s="8" t="s">
        <v>24</v>
      </c>
      <c r="W3" s="8" t="s">
        <v>529</v>
      </c>
      <c r="X3" s="7" t="s">
        <v>25</v>
      </c>
      <c r="Y3" s="7" t="s">
        <v>26</v>
      </c>
    </row>
    <row r="4" spans="1:25" ht="56" x14ac:dyDescent="0.25">
      <c r="A4" s="9">
        <v>39602001</v>
      </c>
      <c r="B4" s="9">
        <v>39602</v>
      </c>
      <c r="C4" s="9">
        <v>1441</v>
      </c>
      <c r="D4" s="11">
        <v>6117425.3600000013</v>
      </c>
      <c r="E4" s="12">
        <v>1</v>
      </c>
      <c r="F4" s="13" t="s">
        <v>27</v>
      </c>
      <c r="G4" s="12" t="s">
        <v>28</v>
      </c>
      <c r="H4" s="14">
        <f>D4</f>
        <v>6117425.3600000013</v>
      </c>
      <c r="I4" s="15" t="s">
        <v>29</v>
      </c>
      <c r="J4" s="15" t="s">
        <v>29</v>
      </c>
      <c r="K4" s="15" t="s">
        <v>29</v>
      </c>
      <c r="L4" s="16">
        <f t="shared" ref="L4:L55" si="0">SUM(H4:K4)</f>
        <v>6117425.3600000013</v>
      </c>
      <c r="M4" s="10" t="s">
        <v>30</v>
      </c>
      <c r="N4" s="12" t="s">
        <v>32</v>
      </c>
      <c r="O4" s="12">
        <v>1</v>
      </c>
      <c r="P4" s="17">
        <v>6117425.3600000003</v>
      </c>
      <c r="Q4" s="10" t="s">
        <v>33</v>
      </c>
      <c r="R4" s="10" t="s">
        <v>34</v>
      </c>
      <c r="S4" s="18">
        <v>2759291.89</v>
      </c>
      <c r="T4" s="18">
        <v>2759291.89</v>
      </c>
      <c r="U4" s="18">
        <v>111041.69</v>
      </c>
      <c r="V4" s="18">
        <v>217733.03</v>
      </c>
      <c r="W4" s="18">
        <v>217733.03</v>
      </c>
      <c r="X4" s="18">
        <v>0</v>
      </c>
      <c r="Y4" s="18">
        <v>52333.83</v>
      </c>
    </row>
    <row r="5" spans="1:25" ht="14" x14ac:dyDescent="0.25">
      <c r="A5" s="19" t="s">
        <v>35</v>
      </c>
      <c r="B5" s="19"/>
      <c r="C5" s="20" t="s">
        <v>36</v>
      </c>
      <c r="D5" s="22">
        <v>11271188</v>
      </c>
      <c r="E5" s="23"/>
      <c r="F5" s="24"/>
      <c r="G5" s="23"/>
      <c r="H5" s="22">
        <f t="shared" ref="H5:K5" si="1">SUM(H6:H90)</f>
        <v>1555375</v>
      </c>
      <c r="I5" s="22">
        <f t="shared" si="1"/>
        <v>7110063</v>
      </c>
      <c r="J5" s="22">
        <f t="shared" si="1"/>
        <v>2025375</v>
      </c>
      <c r="K5" s="22">
        <f t="shared" si="1"/>
        <v>580375</v>
      </c>
      <c r="L5" s="22">
        <f t="shared" si="0"/>
        <v>11271188</v>
      </c>
      <c r="M5" s="21"/>
      <c r="N5" s="23"/>
      <c r="O5" s="23"/>
      <c r="P5" s="22">
        <f>SUM(P6:P90)</f>
        <v>11271188</v>
      </c>
      <c r="Q5" s="21"/>
      <c r="R5" s="21"/>
      <c r="S5" s="22">
        <f t="shared" ref="S5:Y5" si="2">SUM(S6:S90)</f>
        <v>2595700</v>
      </c>
      <c r="T5" s="22">
        <f t="shared" si="2"/>
        <v>7043800</v>
      </c>
      <c r="U5" s="22">
        <f t="shared" si="2"/>
        <v>1056188</v>
      </c>
      <c r="V5" s="22">
        <f t="shared" si="2"/>
        <v>0</v>
      </c>
      <c r="W5" s="22">
        <f t="shared" si="2"/>
        <v>170500</v>
      </c>
      <c r="X5" s="22">
        <f t="shared" si="2"/>
        <v>105000</v>
      </c>
      <c r="Y5" s="22">
        <f t="shared" si="2"/>
        <v>300000</v>
      </c>
    </row>
    <row r="6" spans="1:25" ht="70" x14ac:dyDescent="0.25">
      <c r="A6" s="9" t="s">
        <v>37</v>
      </c>
      <c r="B6" s="9" t="s">
        <v>37</v>
      </c>
      <c r="C6" s="9">
        <v>2111</v>
      </c>
      <c r="D6" s="11">
        <v>390000</v>
      </c>
      <c r="E6" s="12">
        <v>1</v>
      </c>
      <c r="F6" s="13" t="s">
        <v>38</v>
      </c>
      <c r="G6" s="12" t="s">
        <v>28</v>
      </c>
      <c r="H6" s="25">
        <v>0</v>
      </c>
      <c r="I6" s="25">
        <v>0</v>
      </c>
      <c r="J6" s="25">
        <v>390000</v>
      </c>
      <c r="K6" s="25">
        <v>0</v>
      </c>
      <c r="L6" s="16">
        <f t="shared" si="0"/>
        <v>390000</v>
      </c>
      <c r="M6" s="10" t="s">
        <v>12</v>
      </c>
      <c r="N6" s="12" t="s">
        <v>32</v>
      </c>
      <c r="O6" s="12">
        <v>1</v>
      </c>
      <c r="P6" s="17">
        <v>390000</v>
      </c>
      <c r="Q6" s="10" t="s">
        <v>39</v>
      </c>
      <c r="R6" s="10" t="s">
        <v>40</v>
      </c>
      <c r="S6" s="18">
        <v>0</v>
      </c>
      <c r="T6" s="18">
        <v>300000</v>
      </c>
      <c r="U6" s="18">
        <v>0</v>
      </c>
      <c r="V6" s="18">
        <v>0</v>
      </c>
      <c r="W6" s="18">
        <v>40000</v>
      </c>
      <c r="X6" s="18">
        <v>0</v>
      </c>
      <c r="Y6" s="18">
        <v>50000</v>
      </c>
    </row>
    <row r="7" spans="1:25" ht="70" x14ac:dyDescent="0.25">
      <c r="A7" s="9" t="s">
        <v>37</v>
      </c>
      <c r="B7" s="9" t="s">
        <v>37</v>
      </c>
      <c r="C7" s="9">
        <v>2111</v>
      </c>
      <c r="D7" s="11">
        <v>100000</v>
      </c>
      <c r="E7" s="12">
        <v>1</v>
      </c>
      <c r="F7" s="13" t="s">
        <v>38</v>
      </c>
      <c r="G7" s="12" t="s">
        <v>28</v>
      </c>
      <c r="H7" s="18">
        <v>100000</v>
      </c>
      <c r="I7" s="18">
        <v>0</v>
      </c>
      <c r="J7" s="18">
        <v>0</v>
      </c>
      <c r="K7" s="18">
        <v>0</v>
      </c>
      <c r="L7" s="25">
        <f t="shared" si="0"/>
        <v>100000</v>
      </c>
      <c r="M7" s="10" t="s">
        <v>10</v>
      </c>
      <c r="N7" s="12" t="s">
        <v>32</v>
      </c>
      <c r="O7" s="12">
        <v>1</v>
      </c>
      <c r="P7" s="17">
        <v>100000</v>
      </c>
      <c r="Q7" s="10" t="s">
        <v>39</v>
      </c>
      <c r="R7" s="10" t="s">
        <v>40</v>
      </c>
      <c r="S7" s="18">
        <v>0</v>
      </c>
      <c r="T7" s="11">
        <v>100000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</row>
    <row r="8" spans="1:25" ht="69.75" customHeight="1" x14ac:dyDescent="0.25">
      <c r="A8" s="9" t="s">
        <v>37</v>
      </c>
      <c r="B8" s="9" t="s">
        <v>37</v>
      </c>
      <c r="C8" s="9">
        <v>2111</v>
      </c>
      <c r="D8" s="11">
        <v>25000</v>
      </c>
      <c r="E8" s="12">
        <v>1</v>
      </c>
      <c r="F8" s="13" t="s">
        <v>38</v>
      </c>
      <c r="G8" s="12" t="s">
        <v>28</v>
      </c>
      <c r="H8" s="18">
        <f t="shared" ref="H8:K8" si="3">25000/4</f>
        <v>6250</v>
      </c>
      <c r="I8" s="18">
        <f t="shared" si="3"/>
        <v>6250</v>
      </c>
      <c r="J8" s="18">
        <f t="shared" si="3"/>
        <v>6250</v>
      </c>
      <c r="K8" s="18">
        <f t="shared" si="3"/>
        <v>6250</v>
      </c>
      <c r="L8" s="25">
        <f t="shared" si="0"/>
        <v>25000</v>
      </c>
      <c r="M8" s="10" t="s">
        <v>42</v>
      </c>
      <c r="N8" s="12" t="s">
        <v>32</v>
      </c>
      <c r="O8" s="12">
        <v>1</v>
      </c>
      <c r="P8" s="17">
        <v>25000</v>
      </c>
      <c r="Q8" s="10" t="s">
        <v>39</v>
      </c>
      <c r="R8" s="10" t="s">
        <v>43</v>
      </c>
      <c r="S8" s="26">
        <v>0</v>
      </c>
      <c r="T8" s="11">
        <v>25000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</row>
    <row r="9" spans="1:25" ht="57" customHeight="1" x14ac:dyDescent="0.25">
      <c r="A9" s="9" t="s">
        <v>37</v>
      </c>
      <c r="B9" s="9" t="s">
        <v>37</v>
      </c>
      <c r="C9" s="9">
        <v>2111</v>
      </c>
      <c r="D9" s="11">
        <v>5000</v>
      </c>
      <c r="E9" s="12">
        <v>1</v>
      </c>
      <c r="F9" s="13" t="s">
        <v>38</v>
      </c>
      <c r="G9" s="12" t="s">
        <v>28</v>
      </c>
      <c r="H9" s="18">
        <v>0</v>
      </c>
      <c r="I9" s="18">
        <v>0</v>
      </c>
      <c r="J9" s="18">
        <v>5000</v>
      </c>
      <c r="K9" s="18">
        <v>0</v>
      </c>
      <c r="L9" s="25">
        <f t="shared" si="0"/>
        <v>5000</v>
      </c>
      <c r="M9" s="10" t="s">
        <v>12</v>
      </c>
      <c r="N9" s="12" t="s">
        <v>32</v>
      </c>
      <c r="O9" s="12">
        <v>1</v>
      </c>
      <c r="P9" s="17">
        <v>5000</v>
      </c>
      <c r="Q9" s="10" t="s">
        <v>39</v>
      </c>
      <c r="R9" s="10" t="s">
        <v>40</v>
      </c>
      <c r="S9" s="18">
        <v>0</v>
      </c>
      <c r="T9" s="18">
        <v>5000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</row>
    <row r="10" spans="1:25" ht="84" x14ac:dyDescent="0.25">
      <c r="A10" s="9" t="s">
        <v>37</v>
      </c>
      <c r="B10" s="9" t="s">
        <v>37</v>
      </c>
      <c r="C10" s="9">
        <v>2121</v>
      </c>
      <c r="D10" s="11">
        <v>130000</v>
      </c>
      <c r="E10" s="12">
        <v>1</v>
      </c>
      <c r="F10" s="13" t="s">
        <v>38</v>
      </c>
      <c r="G10" s="12" t="s">
        <v>28</v>
      </c>
      <c r="H10" s="18">
        <v>0</v>
      </c>
      <c r="I10" s="18">
        <v>130000</v>
      </c>
      <c r="J10" s="18">
        <v>0</v>
      </c>
      <c r="K10" s="18">
        <v>0</v>
      </c>
      <c r="L10" s="25">
        <f t="shared" si="0"/>
        <v>130000</v>
      </c>
      <c r="M10" s="10" t="s">
        <v>11</v>
      </c>
      <c r="N10" s="12" t="s">
        <v>32</v>
      </c>
      <c r="O10" s="12">
        <v>1</v>
      </c>
      <c r="P10" s="17">
        <v>130000</v>
      </c>
      <c r="Q10" s="10" t="s">
        <v>44</v>
      </c>
      <c r="R10" s="10" t="s">
        <v>40</v>
      </c>
      <c r="S10" s="26">
        <v>0</v>
      </c>
      <c r="T10" s="26">
        <v>130000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</row>
    <row r="11" spans="1:25" ht="70" x14ac:dyDescent="0.25">
      <c r="A11" s="9" t="s">
        <v>37</v>
      </c>
      <c r="B11" s="9" t="s">
        <v>37</v>
      </c>
      <c r="C11" s="9">
        <v>2121</v>
      </c>
      <c r="D11" s="11">
        <v>5000</v>
      </c>
      <c r="E11" s="12">
        <v>1</v>
      </c>
      <c r="F11" s="13" t="s">
        <v>38</v>
      </c>
      <c r="G11" s="12" t="s">
        <v>28</v>
      </c>
      <c r="H11" s="18">
        <v>1250</v>
      </c>
      <c r="I11" s="18">
        <v>1250</v>
      </c>
      <c r="J11" s="18">
        <v>1250</v>
      </c>
      <c r="K11" s="18">
        <v>1250</v>
      </c>
      <c r="L11" s="25">
        <f t="shared" si="0"/>
        <v>5000</v>
      </c>
      <c r="M11" s="10" t="s">
        <v>42</v>
      </c>
      <c r="N11" s="12" t="s">
        <v>32</v>
      </c>
      <c r="O11" s="12">
        <v>1</v>
      </c>
      <c r="P11" s="17">
        <v>5000</v>
      </c>
      <c r="Q11" s="10" t="s">
        <v>39</v>
      </c>
      <c r="R11" s="10" t="s">
        <v>43</v>
      </c>
      <c r="S11" s="26">
        <v>0</v>
      </c>
      <c r="T11" s="26">
        <v>5000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</row>
    <row r="12" spans="1:25" ht="70" x14ac:dyDescent="0.25">
      <c r="A12" s="9" t="s">
        <v>37</v>
      </c>
      <c r="B12" s="9" t="s">
        <v>37</v>
      </c>
      <c r="C12" s="9">
        <v>2141</v>
      </c>
      <c r="D12" s="11">
        <v>200000</v>
      </c>
      <c r="E12" s="12">
        <v>1</v>
      </c>
      <c r="F12" s="13" t="s">
        <v>38</v>
      </c>
      <c r="G12" s="12" t="s">
        <v>28</v>
      </c>
      <c r="H12" s="18">
        <v>0</v>
      </c>
      <c r="I12" s="18">
        <v>0</v>
      </c>
      <c r="J12" s="18">
        <v>200000</v>
      </c>
      <c r="K12" s="18" t="s">
        <v>29</v>
      </c>
      <c r="L12" s="25">
        <f t="shared" si="0"/>
        <v>200000</v>
      </c>
      <c r="M12" s="10" t="s">
        <v>12</v>
      </c>
      <c r="N12" s="12" t="s">
        <v>32</v>
      </c>
      <c r="O12" s="12">
        <v>1</v>
      </c>
      <c r="P12" s="17">
        <v>200000</v>
      </c>
      <c r="Q12" s="10" t="s">
        <v>39</v>
      </c>
      <c r="R12" s="10" t="s">
        <v>40</v>
      </c>
      <c r="S12" s="26">
        <v>0</v>
      </c>
      <c r="T12" s="26">
        <v>200000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</row>
    <row r="13" spans="1:25" ht="56" x14ac:dyDescent="0.25">
      <c r="A13" s="9" t="s">
        <v>37</v>
      </c>
      <c r="B13" s="9" t="s">
        <v>37</v>
      </c>
      <c r="C13" s="9">
        <v>2141</v>
      </c>
      <c r="D13" s="11">
        <v>150000</v>
      </c>
      <c r="E13" s="12">
        <v>1</v>
      </c>
      <c r="F13" s="13" t="s">
        <v>38</v>
      </c>
      <c r="G13" s="12" t="s">
        <v>28</v>
      </c>
      <c r="H13" s="18">
        <v>0</v>
      </c>
      <c r="I13" s="18">
        <v>150000</v>
      </c>
      <c r="J13" s="18">
        <v>0</v>
      </c>
      <c r="K13" s="18">
        <v>0</v>
      </c>
      <c r="L13" s="25">
        <f t="shared" si="0"/>
        <v>150000</v>
      </c>
      <c r="M13" s="10" t="s">
        <v>11</v>
      </c>
      <c r="N13" s="12" t="s">
        <v>32</v>
      </c>
      <c r="O13" s="12">
        <v>1</v>
      </c>
      <c r="P13" s="17">
        <v>150000</v>
      </c>
      <c r="Q13" s="10" t="s">
        <v>46</v>
      </c>
      <c r="R13" s="10" t="s">
        <v>40</v>
      </c>
      <c r="S13" s="26">
        <v>0</v>
      </c>
      <c r="T13" s="26">
        <v>150000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</row>
    <row r="14" spans="1:25" ht="70" x14ac:dyDescent="0.25">
      <c r="A14" s="9" t="s">
        <v>37</v>
      </c>
      <c r="B14" s="9" t="s">
        <v>37</v>
      </c>
      <c r="C14" s="9">
        <v>2141</v>
      </c>
      <c r="D14" s="11">
        <v>100000</v>
      </c>
      <c r="E14" s="12">
        <v>1</v>
      </c>
      <c r="F14" s="13" t="s">
        <v>38</v>
      </c>
      <c r="G14" s="12" t="s">
        <v>28</v>
      </c>
      <c r="H14" s="18">
        <v>0</v>
      </c>
      <c r="I14" s="18">
        <v>0</v>
      </c>
      <c r="J14" s="18">
        <v>100000</v>
      </c>
      <c r="K14" s="18" t="s">
        <v>29</v>
      </c>
      <c r="L14" s="25">
        <f t="shared" si="0"/>
        <v>100000</v>
      </c>
      <c r="M14" s="10" t="s">
        <v>12</v>
      </c>
      <c r="N14" s="12" t="s">
        <v>32</v>
      </c>
      <c r="O14" s="12">
        <v>1</v>
      </c>
      <c r="P14" s="17">
        <v>100000</v>
      </c>
      <c r="Q14" s="10" t="s">
        <v>39</v>
      </c>
      <c r="R14" s="10" t="s">
        <v>40</v>
      </c>
      <c r="S14" s="26">
        <v>0</v>
      </c>
      <c r="T14" s="26">
        <v>100000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</row>
    <row r="15" spans="1:25" ht="70" x14ac:dyDescent="0.25">
      <c r="A15" s="9" t="s">
        <v>37</v>
      </c>
      <c r="B15" s="9" t="s">
        <v>37</v>
      </c>
      <c r="C15" s="9">
        <v>2141</v>
      </c>
      <c r="D15" s="11">
        <v>50000</v>
      </c>
      <c r="E15" s="12">
        <v>1</v>
      </c>
      <c r="F15" s="13" t="s">
        <v>38</v>
      </c>
      <c r="G15" s="12" t="s">
        <v>28</v>
      </c>
      <c r="H15" s="18">
        <v>0</v>
      </c>
      <c r="I15" s="18">
        <v>0</v>
      </c>
      <c r="J15" s="18">
        <v>50000</v>
      </c>
      <c r="K15" s="18">
        <v>0</v>
      </c>
      <c r="L15" s="25">
        <f t="shared" si="0"/>
        <v>50000</v>
      </c>
      <c r="M15" s="10" t="s">
        <v>12</v>
      </c>
      <c r="N15" s="12" t="s">
        <v>32</v>
      </c>
      <c r="O15" s="12">
        <v>1</v>
      </c>
      <c r="P15" s="17">
        <v>50000</v>
      </c>
      <c r="Q15" s="10" t="s">
        <v>39</v>
      </c>
      <c r="R15" s="10" t="s">
        <v>40</v>
      </c>
      <c r="S15" s="26">
        <v>0</v>
      </c>
      <c r="T15" s="26">
        <v>50000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</row>
    <row r="16" spans="1:25" ht="56" x14ac:dyDescent="0.25">
      <c r="A16" s="9" t="s">
        <v>37</v>
      </c>
      <c r="B16" s="9" t="s">
        <v>37</v>
      </c>
      <c r="C16" s="9">
        <v>2141</v>
      </c>
      <c r="D16" s="11">
        <v>50000</v>
      </c>
      <c r="E16" s="12">
        <v>1</v>
      </c>
      <c r="F16" s="13" t="s">
        <v>38</v>
      </c>
      <c r="G16" s="12" t="s">
        <v>28</v>
      </c>
      <c r="H16" s="18">
        <v>0</v>
      </c>
      <c r="I16" s="18">
        <v>50000</v>
      </c>
      <c r="J16" s="18" t="s">
        <v>29</v>
      </c>
      <c r="K16" s="18" t="s">
        <v>29</v>
      </c>
      <c r="L16" s="25">
        <f t="shared" si="0"/>
        <v>50000</v>
      </c>
      <c r="M16" s="10" t="s">
        <v>11</v>
      </c>
      <c r="N16" s="12" t="s">
        <v>32</v>
      </c>
      <c r="O16" s="12">
        <v>1</v>
      </c>
      <c r="P16" s="17">
        <v>50000</v>
      </c>
      <c r="Q16" s="10" t="s">
        <v>46</v>
      </c>
      <c r="R16" s="10" t="s">
        <v>43</v>
      </c>
      <c r="S16" s="26">
        <v>0</v>
      </c>
      <c r="T16" s="26">
        <v>50000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</row>
    <row r="17" spans="1:25" ht="56" x14ac:dyDescent="0.25">
      <c r="A17" s="9" t="s">
        <v>37</v>
      </c>
      <c r="B17" s="9" t="s">
        <v>37</v>
      </c>
      <c r="C17" s="9">
        <v>2151</v>
      </c>
      <c r="D17" s="11">
        <v>500000</v>
      </c>
      <c r="E17" s="12">
        <v>1</v>
      </c>
      <c r="F17" s="13" t="s">
        <v>38</v>
      </c>
      <c r="G17" s="12" t="s">
        <v>28</v>
      </c>
      <c r="H17" s="18">
        <v>0</v>
      </c>
      <c r="I17" s="18">
        <v>0</v>
      </c>
      <c r="J17" s="18">
        <v>500000</v>
      </c>
      <c r="K17" s="18">
        <v>0</v>
      </c>
      <c r="L17" s="25">
        <f t="shared" si="0"/>
        <v>500000</v>
      </c>
      <c r="M17" s="10" t="s">
        <v>12</v>
      </c>
      <c r="N17" s="12" t="s">
        <v>32</v>
      </c>
      <c r="O17" s="12">
        <v>1</v>
      </c>
      <c r="P17" s="17">
        <v>500000</v>
      </c>
      <c r="Q17" s="10" t="s">
        <v>48</v>
      </c>
      <c r="R17" s="10" t="s">
        <v>49</v>
      </c>
      <c r="S17" s="26">
        <v>300000</v>
      </c>
      <c r="T17" s="26">
        <v>0</v>
      </c>
      <c r="U17" s="18">
        <v>0</v>
      </c>
      <c r="V17" s="18">
        <v>0</v>
      </c>
      <c r="W17" s="18">
        <v>0</v>
      </c>
      <c r="X17" s="18">
        <v>100000</v>
      </c>
      <c r="Y17" s="18">
        <v>100000</v>
      </c>
    </row>
    <row r="18" spans="1:25" ht="84" hidden="1" x14ac:dyDescent="0.25">
      <c r="A18" s="9" t="s">
        <v>37</v>
      </c>
      <c r="B18" s="9" t="s">
        <v>37</v>
      </c>
      <c r="C18" s="9">
        <v>2151</v>
      </c>
      <c r="D18" s="11">
        <v>50000</v>
      </c>
      <c r="E18" s="12">
        <v>1</v>
      </c>
      <c r="F18" s="13" t="s">
        <v>38</v>
      </c>
      <c r="G18" s="12" t="s">
        <v>28</v>
      </c>
      <c r="H18" s="18">
        <v>12500</v>
      </c>
      <c r="I18" s="18">
        <v>12500</v>
      </c>
      <c r="J18" s="18">
        <v>12500</v>
      </c>
      <c r="K18" s="18">
        <v>12500</v>
      </c>
      <c r="L18" s="25">
        <f t="shared" si="0"/>
        <v>50000</v>
      </c>
      <c r="M18" s="10" t="s">
        <v>42</v>
      </c>
      <c r="N18" s="12" t="s">
        <v>32</v>
      </c>
      <c r="O18" s="12">
        <v>1</v>
      </c>
      <c r="P18" s="17">
        <v>50000</v>
      </c>
      <c r="Q18" s="10" t="s">
        <v>44</v>
      </c>
      <c r="R18" s="10" t="s">
        <v>43</v>
      </c>
      <c r="S18" s="26">
        <v>0</v>
      </c>
      <c r="T18" s="26">
        <v>50000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</row>
    <row r="19" spans="1:25" ht="28" hidden="1" x14ac:dyDescent="0.25">
      <c r="A19" s="9" t="s">
        <v>37</v>
      </c>
      <c r="B19" s="9" t="s">
        <v>37</v>
      </c>
      <c r="C19" s="9">
        <v>2151</v>
      </c>
      <c r="D19" s="11">
        <v>50000</v>
      </c>
      <c r="E19" s="12">
        <v>1</v>
      </c>
      <c r="F19" s="13" t="s">
        <v>38</v>
      </c>
      <c r="G19" s="12" t="s">
        <v>28</v>
      </c>
      <c r="H19" s="18">
        <v>0</v>
      </c>
      <c r="I19" s="18">
        <v>50000</v>
      </c>
      <c r="J19" s="18">
        <v>0</v>
      </c>
      <c r="K19" s="18">
        <v>0</v>
      </c>
      <c r="L19" s="25">
        <f t="shared" si="0"/>
        <v>50000</v>
      </c>
      <c r="M19" s="10" t="s">
        <v>11</v>
      </c>
      <c r="N19" s="12" t="s">
        <v>32</v>
      </c>
      <c r="O19" s="12">
        <v>1</v>
      </c>
      <c r="P19" s="17">
        <v>50000</v>
      </c>
      <c r="Q19" s="10" t="s">
        <v>50</v>
      </c>
      <c r="R19" s="10" t="s">
        <v>43</v>
      </c>
      <c r="S19" s="26">
        <v>0</v>
      </c>
      <c r="T19" s="26">
        <v>50000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56" hidden="1" x14ac:dyDescent="0.25">
      <c r="A20" s="9" t="s">
        <v>37</v>
      </c>
      <c r="B20" s="9" t="s">
        <v>37</v>
      </c>
      <c r="C20" s="9">
        <v>2151</v>
      </c>
      <c r="D20" s="11">
        <v>50000</v>
      </c>
      <c r="E20" s="12">
        <v>1</v>
      </c>
      <c r="F20" s="13" t="s">
        <v>38</v>
      </c>
      <c r="G20" s="12" t="s">
        <v>28</v>
      </c>
      <c r="H20" s="18">
        <v>0</v>
      </c>
      <c r="I20" s="18">
        <v>50000</v>
      </c>
      <c r="J20" s="18">
        <v>0</v>
      </c>
      <c r="K20" s="18">
        <v>0</v>
      </c>
      <c r="L20" s="25">
        <f t="shared" si="0"/>
        <v>50000</v>
      </c>
      <c r="M20" s="10" t="s">
        <v>11</v>
      </c>
      <c r="N20" s="12" t="s">
        <v>32</v>
      </c>
      <c r="O20" s="12">
        <v>1</v>
      </c>
      <c r="P20" s="17">
        <v>50000</v>
      </c>
      <c r="Q20" s="10" t="s">
        <v>33</v>
      </c>
      <c r="R20" s="10" t="s">
        <v>43</v>
      </c>
      <c r="S20" s="26">
        <v>0</v>
      </c>
      <c r="T20" s="26">
        <v>50000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</row>
    <row r="21" spans="1:25" ht="15.75" customHeight="1" x14ac:dyDescent="0.25">
      <c r="A21" s="9" t="s">
        <v>37</v>
      </c>
      <c r="B21" s="9" t="s">
        <v>37</v>
      </c>
      <c r="C21" s="9">
        <v>2151</v>
      </c>
      <c r="D21" s="11">
        <v>5000</v>
      </c>
      <c r="E21" s="12">
        <v>1</v>
      </c>
      <c r="F21" s="13" t="s">
        <v>38</v>
      </c>
      <c r="G21" s="12" t="s">
        <v>28</v>
      </c>
      <c r="H21" s="18">
        <v>1250</v>
      </c>
      <c r="I21" s="18">
        <v>1250</v>
      </c>
      <c r="J21" s="18">
        <v>1250</v>
      </c>
      <c r="K21" s="18">
        <v>1250</v>
      </c>
      <c r="L21" s="25">
        <f t="shared" si="0"/>
        <v>5000</v>
      </c>
      <c r="M21" s="10" t="s">
        <v>42</v>
      </c>
      <c r="N21" s="12" t="s">
        <v>32</v>
      </c>
      <c r="O21" s="12">
        <v>1</v>
      </c>
      <c r="P21" s="17">
        <v>5000</v>
      </c>
      <c r="Q21" s="10" t="s">
        <v>39</v>
      </c>
      <c r="R21" s="10" t="s">
        <v>43</v>
      </c>
      <c r="S21" s="26">
        <v>0</v>
      </c>
      <c r="T21" s="26">
        <v>5000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9" t="s">
        <v>37</v>
      </c>
      <c r="B22" s="9" t="s">
        <v>37</v>
      </c>
      <c r="C22" s="9">
        <v>2161</v>
      </c>
      <c r="D22" s="11">
        <v>987350</v>
      </c>
      <c r="E22" s="12">
        <v>1</v>
      </c>
      <c r="F22" s="13" t="s">
        <v>38</v>
      </c>
      <c r="G22" s="12" t="s">
        <v>28</v>
      </c>
      <c r="H22" s="18">
        <v>0</v>
      </c>
      <c r="I22" s="18">
        <v>987350</v>
      </c>
      <c r="J22" s="18">
        <v>0</v>
      </c>
      <c r="K22" s="18">
        <v>0</v>
      </c>
      <c r="L22" s="25">
        <f t="shared" si="0"/>
        <v>987350</v>
      </c>
      <c r="M22" s="10" t="s">
        <v>11</v>
      </c>
      <c r="N22" s="12" t="s">
        <v>32</v>
      </c>
      <c r="O22" s="12">
        <v>1</v>
      </c>
      <c r="P22" s="17">
        <v>987350</v>
      </c>
      <c r="Q22" s="10" t="s">
        <v>39</v>
      </c>
      <c r="R22" s="10" t="s">
        <v>40</v>
      </c>
      <c r="S22" s="26">
        <v>0</v>
      </c>
      <c r="T22" s="26">
        <f>1000000-121150</f>
        <v>878850</v>
      </c>
      <c r="U22" s="18">
        <v>0</v>
      </c>
      <c r="V22" s="18">
        <v>0</v>
      </c>
      <c r="W22" s="18">
        <f>50000+50000-28850-12650</f>
        <v>58500</v>
      </c>
      <c r="X22" s="18">
        <v>0</v>
      </c>
      <c r="Y22" s="18">
        <v>50000</v>
      </c>
    </row>
    <row r="23" spans="1:25" ht="15.75" customHeight="1" x14ac:dyDescent="0.25">
      <c r="A23" s="9" t="s">
        <v>37</v>
      </c>
      <c r="B23" s="9" t="s">
        <v>37</v>
      </c>
      <c r="C23" s="9">
        <v>2161</v>
      </c>
      <c r="D23" s="11">
        <v>50000</v>
      </c>
      <c r="E23" s="12">
        <v>1</v>
      </c>
      <c r="F23" s="13" t="s">
        <v>38</v>
      </c>
      <c r="G23" s="12" t="s">
        <v>28</v>
      </c>
      <c r="H23" s="18">
        <v>12500</v>
      </c>
      <c r="I23" s="18">
        <v>12500</v>
      </c>
      <c r="J23" s="18">
        <v>12500</v>
      </c>
      <c r="K23" s="18">
        <v>12500</v>
      </c>
      <c r="L23" s="25">
        <f t="shared" si="0"/>
        <v>50000</v>
      </c>
      <c r="M23" s="10" t="s">
        <v>42</v>
      </c>
      <c r="N23" s="12" t="s">
        <v>32</v>
      </c>
      <c r="O23" s="12">
        <v>1</v>
      </c>
      <c r="P23" s="17">
        <v>50000</v>
      </c>
      <c r="Q23" s="10" t="s">
        <v>39</v>
      </c>
      <c r="R23" s="10" t="s">
        <v>43</v>
      </c>
      <c r="S23" s="26">
        <v>0</v>
      </c>
      <c r="T23" s="26">
        <v>50000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15.75" customHeight="1" x14ac:dyDescent="0.25">
      <c r="A24" s="9" t="s">
        <v>37</v>
      </c>
      <c r="B24" s="9" t="s">
        <v>37</v>
      </c>
      <c r="C24" s="9">
        <v>2161</v>
      </c>
      <c r="D24" s="11">
        <v>50000</v>
      </c>
      <c r="E24" s="12">
        <v>1</v>
      </c>
      <c r="F24" s="13" t="s">
        <v>38</v>
      </c>
      <c r="G24" s="12" t="s">
        <v>28</v>
      </c>
      <c r="H24" s="18">
        <v>12500</v>
      </c>
      <c r="I24" s="18">
        <v>12500</v>
      </c>
      <c r="J24" s="18">
        <v>12500</v>
      </c>
      <c r="K24" s="18">
        <v>12500</v>
      </c>
      <c r="L24" s="25">
        <f t="shared" si="0"/>
        <v>50000</v>
      </c>
      <c r="M24" s="10" t="s">
        <v>42</v>
      </c>
      <c r="N24" s="12" t="s">
        <v>32</v>
      </c>
      <c r="O24" s="12">
        <v>1</v>
      </c>
      <c r="P24" s="17">
        <v>50000</v>
      </c>
      <c r="Q24" s="10" t="s">
        <v>51</v>
      </c>
      <c r="R24" s="10" t="s">
        <v>43</v>
      </c>
      <c r="S24" s="26">
        <v>0</v>
      </c>
      <c r="T24" s="26">
        <v>50000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customHeight="1" x14ac:dyDescent="0.25">
      <c r="A25" s="9" t="s">
        <v>37</v>
      </c>
      <c r="B25" s="9" t="s">
        <v>37</v>
      </c>
      <c r="C25" s="9">
        <v>2171</v>
      </c>
      <c r="D25" s="11">
        <v>250000</v>
      </c>
      <c r="E25" s="12">
        <v>1</v>
      </c>
      <c r="F25" s="13" t="s">
        <v>38</v>
      </c>
      <c r="G25" s="12" t="s">
        <v>28</v>
      </c>
      <c r="H25" s="18">
        <v>0</v>
      </c>
      <c r="I25" s="18">
        <v>250000</v>
      </c>
      <c r="J25" s="18">
        <v>0</v>
      </c>
      <c r="K25" s="18">
        <v>0</v>
      </c>
      <c r="L25" s="25">
        <f t="shared" si="0"/>
        <v>250000</v>
      </c>
      <c r="M25" s="10" t="s">
        <v>11</v>
      </c>
      <c r="N25" s="12" t="s">
        <v>32</v>
      </c>
      <c r="O25" s="12">
        <v>1</v>
      </c>
      <c r="P25" s="17">
        <v>250000</v>
      </c>
      <c r="Q25" s="10" t="s">
        <v>44</v>
      </c>
      <c r="R25" s="10" t="s">
        <v>40</v>
      </c>
      <c r="S25" s="26">
        <v>0</v>
      </c>
      <c r="T25" s="26">
        <v>250000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customHeight="1" x14ac:dyDescent="0.25">
      <c r="A26" s="9" t="s">
        <v>37</v>
      </c>
      <c r="B26" s="9" t="s">
        <v>37</v>
      </c>
      <c r="C26" s="9">
        <v>2212</v>
      </c>
      <c r="D26" s="11">
        <v>50000</v>
      </c>
      <c r="E26" s="12">
        <v>1</v>
      </c>
      <c r="F26" s="13" t="s">
        <v>38</v>
      </c>
      <c r="G26" s="12" t="s">
        <v>28</v>
      </c>
      <c r="H26" s="18">
        <v>12500</v>
      </c>
      <c r="I26" s="18">
        <v>12500</v>
      </c>
      <c r="J26" s="18">
        <v>12500</v>
      </c>
      <c r="K26" s="18">
        <v>12500</v>
      </c>
      <c r="L26" s="25">
        <f t="shared" si="0"/>
        <v>50000</v>
      </c>
      <c r="M26" s="10" t="s">
        <v>42</v>
      </c>
      <c r="N26" s="12" t="s">
        <v>32</v>
      </c>
      <c r="O26" s="12">
        <v>1</v>
      </c>
      <c r="P26" s="17">
        <v>50000</v>
      </c>
      <c r="Q26" s="10" t="s">
        <v>51</v>
      </c>
      <c r="R26" s="10" t="s">
        <v>52</v>
      </c>
      <c r="S26" s="26">
        <v>0</v>
      </c>
      <c r="T26" s="26">
        <v>50000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customHeight="1" x14ac:dyDescent="0.25">
      <c r="A27" s="9" t="s">
        <v>37</v>
      </c>
      <c r="B27" s="9" t="s">
        <v>37</v>
      </c>
      <c r="C27" s="9">
        <v>2212</v>
      </c>
      <c r="D27" s="11">
        <v>50000</v>
      </c>
      <c r="E27" s="12">
        <v>1</v>
      </c>
      <c r="F27" s="13" t="s">
        <v>38</v>
      </c>
      <c r="G27" s="12" t="s">
        <v>28</v>
      </c>
      <c r="H27" s="18">
        <v>12500</v>
      </c>
      <c r="I27" s="18">
        <v>12500</v>
      </c>
      <c r="J27" s="18">
        <v>12500</v>
      </c>
      <c r="K27" s="18">
        <v>12500</v>
      </c>
      <c r="L27" s="25">
        <f t="shared" si="0"/>
        <v>50000</v>
      </c>
      <c r="M27" s="10" t="s">
        <v>42</v>
      </c>
      <c r="N27" s="12" t="s">
        <v>32</v>
      </c>
      <c r="O27" s="12">
        <v>1</v>
      </c>
      <c r="P27" s="17">
        <v>50000</v>
      </c>
      <c r="Q27" s="10" t="s">
        <v>53</v>
      </c>
      <c r="R27" s="10" t="s">
        <v>52</v>
      </c>
      <c r="S27" s="26">
        <v>0</v>
      </c>
      <c r="T27" s="26">
        <v>50000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customHeight="1" x14ac:dyDescent="0.25">
      <c r="A28" s="9" t="s">
        <v>37</v>
      </c>
      <c r="B28" s="9" t="s">
        <v>37</v>
      </c>
      <c r="C28" s="9">
        <v>2213</v>
      </c>
      <c r="D28" s="11">
        <v>10000</v>
      </c>
      <c r="E28" s="12">
        <v>1</v>
      </c>
      <c r="F28" s="13" t="s">
        <v>38</v>
      </c>
      <c r="G28" s="12" t="s">
        <v>28</v>
      </c>
      <c r="H28" s="18">
        <v>2500</v>
      </c>
      <c r="I28" s="18">
        <v>2500</v>
      </c>
      <c r="J28" s="18">
        <v>2500</v>
      </c>
      <c r="K28" s="18">
        <v>2500</v>
      </c>
      <c r="L28" s="25">
        <f t="shared" si="0"/>
        <v>10000</v>
      </c>
      <c r="M28" s="10" t="s">
        <v>42</v>
      </c>
      <c r="N28" s="12" t="s">
        <v>32</v>
      </c>
      <c r="O28" s="12">
        <v>1</v>
      </c>
      <c r="P28" s="17">
        <v>10000</v>
      </c>
      <c r="Q28" s="10" t="s">
        <v>54</v>
      </c>
      <c r="R28" s="10" t="s">
        <v>52</v>
      </c>
      <c r="S28" s="26">
        <v>0</v>
      </c>
      <c r="T28" s="26">
        <v>10000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82.5" customHeight="1" x14ac:dyDescent="0.25">
      <c r="A29" s="9" t="s">
        <v>37</v>
      </c>
      <c r="B29" s="9" t="s">
        <v>37</v>
      </c>
      <c r="C29" s="9">
        <v>2214</v>
      </c>
      <c r="D29" s="11">
        <v>100000</v>
      </c>
      <c r="E29" s="12">
        <v>1</v>
      </c>
      <c r="F29" s="13" t="s">
        <v>38</v>
      </c>
      <c r="G29" s="12" t="s">
        <v>28</v>
      </c>
      <c r="H29" s="18">
        <v>25000</v>
      </c>
      <c r="I29" s="18">
        <v>25000</v>
      </c>
      <c r="J29" s="18">
        <v>25000</v>
      </c>
      <c r="K29" s="18">
        <v>25000</v>
      </c>
      <c r="L29" s="25">
        <f t="shared" si="0"/>
        <v>100000</v>
      </c>
      <c r="M29" s="10" t="s">
        <v>42</v>
      </c>
      <c r="N29" s="12" t="s">
        <v>32</v>
      </c>
      <c r="O29" s="12">
        <v>1</v>
      </c>
      <c r="P29" s="17">
        <v>100000</v>
      </c>
      <c r="Q29" s="10" t="s">
        <v>39</v>
      </c>
      <c r="R29" s="10" t="s">
        <v>52</v>
      </c>
      <c r="S29" s="26">
        <v>0</v>
      </c>
      <c r="T29" s="26">
        <v>100000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96.75" customHeight="1" x14ac:dyDescent="0.25">
      <c r="A30" s="9" t="s">
        <v>37</v>
      </c>
      <c r="B30" s="9" t="s">
        <v>37</v>
      </c>
      <c r="C30" s="9">
        <v>2214</v>
      </c>
      <c r="D30" s="11">
        <v>42000</v>
      </c>
      <c r="E30" s="12">
        <v>1</v>
      </c>
      <c r="F30" s="13" t="s">
        <v>38</v>
      </c>
      <c r="G30" s="12" t="s">
        <v>28</v>
      </c>
      <c r="H30" s="18">
        <v>10500</v>
      </c>
      <c r="I30" s="18">
        <v>10500</v>
      </c>
      <c r="J30" s="18">
        <v>10500</v>
      </c>
      <c r="K30" s="18">
        <v>10500</v>
      </c>
      <c r="L30" s="25">
        <f t="shared" si="0"/>
        <v>42000</v>
      </c>
      <c r="M30" s="10" t="s">
        <v>42</v>
      </c>
      <c r="N30" s="12" t="s">
        <v>32</v>
      </c>
      <c r="O30" s="12">
        <v>1</v>
      </c>
      <c r="P30" s="17">
        <v>42000</v>
      </c>
      <c r="Q30" s="10" t="s">
        <v>51</v>
      </c>
      <c r="R30" s="10" t="s">
        <v>43</v>
      </c>
      <c r="S30" s="26">
        <v>0</v>
      </c>
      <c r="T30" s="26">
        <v>40000</v>
      </c>
      <c r="U30" s="18">
        <v>0</v>
      </c>
      <c r="V30" s="18">
        <v>0</v>
      </c>
      <c r="W30" s="18">
        <v>0</v>
      </c>
      <c r="X30" s="18">
        <v>2000</v>
      </c>
      <c r="Y30" s="18">
        <v>0</v>
      </c>
    </row>
    <row r="31" spans="1:25" ht="15.75" customHeight="1" x14ac:dyDescent="0.25">
      <c r="A31" s="9" t="s">
        <v>37</v>
      </c>
      <c r="B31" s="9" t="s">
        <v>37</v>
      </c>
      <c r="C31" s="9">
        <v>2214</v>
      </c>
      <c r="D31" s="11">
        <v>30000</v>
      </c>
      <c r="E31" s="12">
        <v>1</v>
      </c>
      <c r="F31" s="13" t="s">
        <v>38</v>
      </c>
      <c r="G31" s="12" t="s">
        <v>28</v>
      </c>
      <c r="H31" s="18">
        <f t="shared" ref="H31:K31" si="4">30000/4</f>
        <v>7500</v>
      </c>
      <c r="I31" s="18">
        <f t="shared" si="4"/>
        <v>7500</v>
      </c>
      <c r="J31" s="18">
        <f t="shared" si="4"/>
        <v>7500</v>
      </c>
      <c r="K31" s="18">
        <f t="shared" si="4"/>
        <v>7500</v>
      </c>
      <c r="L31" s="25">
        <f t="shared" si="0"/>
        <v>30000</v>
      </c>
      <c r="M31" s="10" t="s">
        <v>42</v>
      </c>
      <c r="N31" s="12" t="s">
        <v>32</v>
      </c>
      <c r="O31" s="12">
        <v>1</v>
      </c>
      <c r="P31" s="17">
        <v>30000</v>
      </c>
      <c r="Q31" s="10" t="s">
        <v>54</v>
      </c>
      <c r="R31" s="10" t="s">
        <v>43</v>
      </c>
      <c r="S31" s="26">
        <v>0</v>
      </c>
      <c r="T31" s="26">
        <v>30000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79.5" customHeight="1" x14ac:dyDescent="0.25">
      <c r="A32" s="9" t="s">
        <v>37</v>
      </c>
      <c r="B32" s="9" t="s">
        <v>37</v>
      </c>
      <c r="C32" s="9">
        <v>2214</v>
      </c>
      <c r="D32" s="11">
        <v>25000</v>
      </c>
      <c r="E32" s="12">
        <v>1</v>
      </c>
      <c r="F32" s="13" t="s">
        <v>38</v>
      </c>
      <c r="G32" s="12" t="s">
        <v>28</v>
      </c>
      <c r="H32" s="18">
        <f t="shared" ref="H32:K32" si="5">25000/4</f>
        <v>6250</v>
      </c>
      <c r="I32" s="18">
        <f t="shared" si="5"/>
        <v>6250</v>
      </c>
      <c r="J32" s="18">
        <f t="shared" si="5"/>
        <v>6250</v>
      </c>
      <c r="K32" s="18">
        <f t="shared" si="5"/>
        <v>6250</v>
      </c>
      <c r="L32" s="25">
        <f t="shared" si="0"/>
        <v>25000</v>
      </c>
      <c r="M32" s="10" t="s">
        <v>42</v>
      </c>
      <c r="N32" s="12" t="s">
        <v>32</v>
      </c>
      <c r="O32" s="12">
        <v>1</v>
      </c>
      <c r="P32" s="17">
        <v>25000</v>
      </c>
      <c r="Q32" s="10" t="s">
        <v>55</v>
      </c>
      <c r="R32" s="10" t="s">
        <v>43</v>
      </c>
      <c r="S32" s="26">
        <v>0</v>
      </c>
      <c r="T32" s="26">
        <v>25000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82.5" customHeight="1" x14ac:dyDescent="0.25">
      <c r="A33" s="9" t="s">
        <v>37</v>
      </c>
      <c r="B33" s="9" t="s">
        <v>37</v>
      </c>
      <c r="C33" s="9">
        <v>2221</v>
      </c>
      <c r="D33" s="11">
        <v>7000</v>
      </c>
      <c r="E33" s="12">
        <v>1</v>
      </c>
      <c r="F33" s="13" t="s">
        <v>38</v>
      </c>
      <c r="G33" s="12" t="s">
        <v>28</v>
      </c>
      <c r="H33" s="18">
        <v>1750</v>
      </c>
      <c r="I33" s="18">
        <v>1750</v>
      </c>
      <c r="J33" s="18">
        <v>1750</v>
      </c>
      <c r="K33" s="18">
        <v>1750</v>
      </c>
      <c r="L33" s="25">
        <f t="shared" si="0"/>
        <v>7000</v>
      </c>
      <c r="M33" s="10" t="s">
        <v>42</v>
      </c>
      <c r="N33" s="12" t="s">
        <v>32</v>
      </c>
      <c r="O33" s="12">
        <v>1</v>
      </c>
      <c r="P33" s="17">
        <v>7000</v>
      </c>
      <c r="Q33" s="10" t="s">
        <v>51</v>
      </c>
      <c r="R33" s="10" t="s">
        <v>43</v>
      </c>
      <c r="S33" s="26">
        <v>0</v>
      </c>
      <c r="T33" s="26">
        <v>7000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customHeight="1" x14ac:dyDescent="0.25">
      <c r="A34" s="9" t="s">
        <v>37</v>
      </c>
      <c r="B34" s="9" t="s">
        <v>37</v>
      </c>
      <c r="C34" s="9">
        <v>2231</v>
      </c>
      <c r="D34" s="11">
        <v>100000</v>
      </c>
      <c r="E34" s="12">
        <v>1</v>
      </c>
      <c r="F34" s="13" t="s">
        <v>38</v>
      </c>
      <c r="G34" s="12" t="s">
        <v>28</v>
      </c>
      <c r="H34" s="18">
        <v>0</v>
      </c>
      <c r="I34" s="18">
        <v>100000</v>
      </c>
      <c r="J34" s="18">
        <v>0</v>
      </c>
      <c r="K34" s="18">
        <v>0</v>
      </c>
      <c r="L34" s="25">
        <f t="shared" si="0"/>
        <v>100000</v>
      </c>
      <c r="M34" s="10" t="s">
        <v>11</v>
      </c>
      <c r="N34" s="12" t="s">
        <v>32</v>
      </c>
      <c r="O34" s="12">
        <v>1</v>
      </c>
      <c r="P34" s="17">
        <v>100000</v>
      </c>
      <c r="Q34" s="10" t="s">
        <v>44</v>
      </c>
      <c r="R34" s="10" t="s">
        <v>40</v>
      </c>
      <c r="S34" s="26">
        <v>0</v>
      </c>
      <c r="T34" s="26">
        <v>100000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customHeight="1" x14ac:dyDescent="0.25">
      <c r="A35" s="9" t="s">
        <v>37</v>
      </c>
      <c r="B35" s="9" t="s">
        <v>37</v>
      </c>
      <c r="C35" s="9">
        <v>2231</v>
      </c>
      <c r="D35" s="11">
        <v>15000</v>
      </c>
      <c r="E35" s="12">
        <v>1</v>
      </c>
      <c r="F35" s="13" t="s">
        <v>38</v>
      </c>
      <c r="G35" s="12" t="s">
        <v>28</v>
      </c>
      <c r="H35" s="18">
        <v>3750</v>
      </c>
      <c r="I35" s="18">
        <v>3750</v>
      </c>
      <c r="J35" s="18">
        <v>3750</v>
      </c>
      <c r="K35" s="18">
        <v>3750</v>
      </c>
      <c r="L35" s="25">
        <f t="shared" si="0"/>
        <v>15000</v>
      </c>
      <c r="M35" s="10" t="s">
        <v>42</v>
      </c>
      <c r="N35" s="12" t="s">
        <v>32</v>
      </c>
      <c r="O35" s="12">
        <v>1</v>
      </c>
      <c r="P35" s="17">
        <v>15000</v>
      </c>
      <c r="Q35" s="10" t="s">
        <v>39</v>
      </c>
      <c r="R35" s="10" t="s">
        <v>43</v>
      </c>
      <c r="S35" s="26">
        <v>0</v>
      </c>
      <c r="T35" s="26">
        <v>15000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customHeight="1" x14ac:dyDescent="0.25">
      <c r="A36" s="9" t="s">
        <v>37</v>
      </c>
      <c r="B36" s="9" t="s">
        <v>37</v>
      </c>
      <c r="C36" s="9">
        <v>2411</v>
      </c>
      <c r="D36" s="11">
        <v>200000</v>
      </c>
      <c r="E36" s="12">
        <v>1</v>
      </c>
      <c r="F36" s="13" t="s">
        <v>38</v>
      </c>
      <c r="G36" s="12" t="s">
        <v>28</v>
      </c>
      <c r="H36" s="18">
        <v>0</v>
      </c>
      <c r="I36" s="18">
        <v>0</v>
      </c>
      <c r="J36" s="18">
        <v>200000</v>
      </c>
      <c r="K36" s="18">
        <v>0</v>
      </c>
      <c r="L36" s="25">
        <f t="shared" si="0"/>
        <v>200000</v>
      </c>
      <c r="M36" s="10" t="s">
        <v>12</v>
      </c>
      <c r="N36" s="12" t="s">
        <v>32</v>
      </c>
      <c r="O36" s="12">
        <v>1</v>
      </c>
      <c r="P36" s="17">
        <v>200000</v>
      </c>
      <c r="Q36" s="10" t="s">
        <v>55</v>
      </c>
      <c r="R36" s="10" t="s">
        <v>49</v>
      </c>
      <c r="S36" s="26">
        <v>200000</v>
      </c>
      <c r="T36" s="26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57.75" customHeight="1" x14ac:dyDescent="0.25">
      <c r="A37" s="9" t="s">
        <v>37</v>
      </c>
      <c r="B37" s="9" t="s">
        <v>37</v>
      </c>
      <c r="C37" s="9">
        <v>2411</v>
      </c>
      <c r="D37" s="11">
        <v>50000</v>
      </c>
      <c r="E37" s="12">
        <v>1</v>
      </c>
      <c r="F37" s="13" t="s">
        <v>38</v>
      </c>
      <c r="G37" s="12" t="s">
        <v>28</v>
      </c>
      <c r="H37" s="18">
        <v>12500</v>
      </c>
      <c r="I37" s="18">
        <v>12500</v>
      </c>
      <c r="J37" s="18">
        <v>12500</v>
      </c>
      <c r="K37" s="18">
        <v>12500</v>
      </c>
      <c r="L37" s="25">
        <f t="shared" si="0"/>
        <v>50000</v>
      </c>
      <c r="M37" s="10" t="s">
        <v>42</v>
      </c>
      <c r="N37" s="12"/>
      <c r="O37" s="12">
        <v>1</v>
      </c>
      <c r="P37" s="17">
        <v>50000</v>
      </c>
      <c r="Q37" s="10" t="s">
        <v>55</v>
      </c>
      <c r="R37" s="10" t="s">
        <v>43</v>
      </c>
      <c r="S37" s="26">
        <v>0</v>
      </c>
      <c r="T37" s="26">
        <v>50000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customHeight="1" x14ac:dyDescent="0.25">
      <c r="A38" s="9" t="s">
        <v>37</v>
      </c>
      <c r="B38" s="9" t="s">
        <v>37</v>
      </c>
      <c r="C38" s="9">
        <v>2411</v>
      </c>
      <c r="D38" s="11">
        <v>2000</v>
      </c>
      <c r="E38" s="12">
        <v>1</v>
      </c>
      <c r="F38" s="13" t="s">
        <v>38</v>
      </c>
      <c r="G38" s="12" t="s">
        <v>28</v>
      </c>
      <c r="H38" s="18">
        <v>500</v>
      </c>
      <c r="I38" s="18">
        <v>500</v>
      </c>
      <c r="J38" s="18">
        <v>500</v>
      </c>
      <c r="K38" s="18">
        <v>500</v>
      </c>
      <c r="L38" s="25">
        <f t="shared" si="0"/>
        <v>2000</v>
      </c>
      <c r="M38" s="10" t="s">
        <v>42</v>
      </c>
      <c r="N38" s="12" t="s">
        <v>32</v>
      </c>
      <c r="O38" s="12">
        <v>1</v>
      </c>
      <c r="P38" s="17">
        <v>2000</v>
      </c>
      <c r="Q38" s="10" t="s">
        <v>51</v>
      </c>
      <c r="R38" s="10" t="s">
        <v>43</v>
      </c>
      <c r="S38" s="26">
        <v>0</v>
      </c>
      <c r="T38" s="26">
        <v>2000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ht="15.75" customHeight="1" x14ac:dyDescent="0.25">
      <c r="A39" s="9" t="s">
        <v>37</v>
      </c>
      <c r="B39" s="9" t="s">
        <v>37</v>
      </c>
      <c r="C39" s="9">
        <v>2421</v>
      </c>
      <c r="D39" s="11">
        <v>25000</v>
      </c>
      <c r="E39" s="12">
        <v>1</v>
      </c>
      <c r="F39" s="13" t="s">
        <v>38</v>
      </c>
      <c r="G39" s="12" t="s">
        <v>28</v>
      </c>
      <c r="H39" s="18">
        <v>6250</v>
      </c>
      <c r="I39" s="18">
        <v>6250</v>
      </c>
      <c r="J39" s="18">
        <v>6250</v>
      </c>
      <c r="K39" s="18">
        <v>6250</v>
      </c>
      <c r="L39" s="25">
        <f t="shared" si="0"/>
        <v>25000</v>
      </c>
      <c r="M39" s="10" t="s">
        <v>42</v>
      </c>
      <c r="N39" s="12" t="s">
        <v>32</v>
      </c>
      <c r="O39" s="12">
        <v>1</v>
      </c>
      <c r="P39" s="17">
        <v>25000</v>
      </c>
      <c r="Q39" s="10" t="s">
        <v>55</v>
      </c>
      <c r="R39" s="10" t="s">
        <v>43</v>
      </c>
      <c r="S39" s="26">
        <v>0</v>
      </c>
      <c r="T39" s="26">
        <v>25000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customHeight="1" x14ac:dyDescent="0.25">
      <c r="A40" s="9" t="s">
        <v>37</v>
      </c>
      <c r="B40" s="9" t="s">
        <v>37</v>
      </c>
      <c r="C40" s="9">
        <v>2421</v>
      </c>
      <c r="D40" s="11">
        <v>6000</v>
      </c>
      <c r="E40" s="12">
        <v>1</v>
      </c>
      <c r="F40" s="13" t="s">
        <v>38</v>
      </c>
      <c r="G40" s="12" t="s">
        <v>28</v>
      </c>
      <c r="H40" s="18">
        <f t="shared" ref="H40:K40" si="6">6000/4</f>
        <v>1500</v>
      </c>
      <c r="I40" s="18">
        <f t="shared" si="6"/>
        <v>1500</v>
      </c>
      <c r="J40" s="18">
        <f t="shared" si="6"/>
        <v>1500</v>
      </c>
      <c r="K40" s="18">
        <f t="shared" si="6"/>
        <v>1500</v>
      </c>
      <c r="L40" s="25">
        <f t="shared" si="0"/>
        <v>6000</v>
      </c>
      <c r="M40" s="10" t="s">
        <v>42</v>
      </c>
      <c r="N40" s="12" t="s">
        <v>32</v>
      </c>
      <c r="O40" s="12">
        <v>1</v>
      </c>
      <c r="P40" s="17">
        <v>6000</v>
      </c>
      <c r="Q40" s="10" t="s">
        <v>51</v>
      </c>
      <c r="R40" s="10" t="s">
        <v>43</v>
      </c>
      <c r="S40" s="26">
        <v>0</v>
      </c>
      <c r="T40" s="18">
        <v>6000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  <row r="41" spans="1:25" ht="15.75" customHeight="1" x14ac:dyDescent="0.25">
      <c r="A41" s="9" t="s">
        <v>37</v>
      </c>
      <c r="B41" s="9" t="s">
        <v>37</v>
      </c>
      <c r="C41" s="9">
        <v>2431</v>
      </c>
      <c r="D41" s="11">
        <v>100000</v>
      </c>
      <c r="E41" s="12">
        <v>1</v>
      </c>
      <c r="F41" s="13" t="s">
        <v>38</v>
      </c>
      <c r="G41" s="12" t="s">
        <v>28</v>
      </c>
      <c r="H41" s="18">
        <v>25000</v>
      </c>
      <c r="I41" s="18">
        <v>25000</v>
      </c>
      <c r="J41" s="18">
        <v>25000</v>
      </c>
      <c r="K41" s="18">
        <v>25000</v>
      </c>
      <c r="L41" s="25">
        <f t="shared" si="0"/>
        <v>100000</v>
      </c>
      <c r="M41" s="10" t="s">
        <v>42</v>
      </c>
      <c r="N41" s="12" t="s">
        <v>32</v>
      </c>
      <c r="O41" s="12">
        <v>1</v>
      </c>
      <c r="P41" s="17">
        <v>100000</v>
      </c>
      <c r="Q41" s="10" t="s">
        <v>55</v>
      </c>
      <c r="R41" s="10" t="s">
        <v>43</v>
      </c>
      <c r="S41" s="26">
        <v>0</v>
      </c>
      <c r="T41" s="26">
        <v>100000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</row>
    <row r="42" spans="1:25" ht="15.75" customHeight="1" x14ac:dyDescent="0.25">
      <c r="A42" s="9" t="s">
        <v>37</v>
      </c>
      <c r="B42" s="9" t="s">
        <v>37</v>
      </c>
      <c r="C42" s="9">
        <v>2431</v>
      </c>
      <c r="D42" s="11">
        <v>1000</v>
      </c>
      <c r="E42" s="12">
        <v>1</v>
      </c>
      <c r="F42" s="13" t="s">
        <v>38</v>
      </c>
      <c r="G42" s="12" t="s">
        <v>28</v>
      </c>
      <c r="H42" s="18">
        <v>250</v>
      </c>
      <c r="I42" s="18">
        <v>250</v>
      </c>
      <c r="J42" s="18">
        <v>250</v>
      </c>
      <c r="K42" s="18">
        <v>250</v>
      </c>
      <c r="L42" s="25">
        <f t="shared" si="0"/>
        <v>1000</v>
      </c>
      <c r="M42" s="10" t="s">
        <v>42</v>
      </c>
      <c r="N42" s="12" t="s">
        <v>32</v>
      </c>
      <c r="O42" s="12">
        <v>1</v>
      </c>
      <c r="P42" s="17">
        <v>1000</v>
      </c>
      <c r="Q42" s="10" t="s">
        <v>51</v>
      </c>
      <c r="R42" s="10" t="s">
        <v>43</v>
      </c>
      <c r="S42" s="26">
        <v>0</v>
      </c>
      <c r="T42" s="18">
        <v>1000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</row>
    <row r="43" spans="1:25" ht="15.75" customHeight="1" x14ac:dyDescent="0.25">
      <c r="A43" s="9" t="s">
        <v>37</v>
      </c>
      <c r="B43" s="9" t="s">
        <v>37</v>
      </c>
      <c r="C43" s="9">
        <v>2441</v>
      </c>
      <c r="D43" s="11">
        <v>50000</v>
      </c>
      <c r="E43" s="12">
        <v>1</v>
      </c>
      <c r="F43" s="13" t="s">
        <v>38</v>
      </c>
      <c r="G43" s="12" t="s">
        <v>28</v>
      </c>
      <c r="H43" s="18">
        <v>12500</v>
      </c>
      <c r="I43" s="18">
        <v>12500</v>
      </c>
      <c r="J43" s="18">
        <v>12500</v>
      </c>
      <c r="K43" s="18">
        <v>12500</v>
      </c>
      <c r="L43" s="25">
        <f t="shared" si="0"/>
        <v>50000</v>
      </c>
      <c r="M43" s="10" t="s">
        <v>42</v>
      </c>
      <c r="N43" s="12" t="s">
        <v>32</v>
      </c>
      <c r="O43" s="12">
        <v>1</v>
      </c>
      <c r="P43" s="17">
        <v>50000</v>
      </c>
      <c r="Q43" s="10" t="s">
        <v>55</v>
      </c>
      <c r="R43" s="10" t="s">
        <v>43</v>
      </c>
      <c r="S43" s="26">
        <v>0</v>
      </c>
      <c r="T43" s="26">
        <v>50000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</row>
    <row r="44" spans="1:25" ht="15.75" customHeight="1" x14ac:dyDescent="0.25">
      <c r="A44" s="9" t="s">
        <v>37</v>
      </c>
      <c r="B44" s="9" t="s">
        <v>37</v>
      </c>
      <c r="C44" s="9">
        <v>2441</v>
      </c>
      <c r="D44" s="11">
        <v>1000</v>
      </c>
      <c r="E44" s="12">
        <v>1</v>
      </c>
      <c r="F44" s="13" t="s">
        <v>38</v>
      </c>
      <c r="G44" s="12" t="s">
        <v>28</v>
      </c>
      <c r="H44" s="18">
        <v>250</v>
      </c>
      <c r="I44" s="18">
        <v>250</v>
      </c>
      <c r="J44" s="18">
        <v>250</v>
      </c>
      <c r="K44" s="18">
        <v>250</v>
      </c>
      <c r="L44" s="25">
        <f t="shared" si="0"/>
        <v>1000</v>
      </c>
      <c r="M44" s="10" t="s">
        <v>42</v>
      </c>
      <c r="N44" s="12" t="s">
        <v>32</v>
      </c>
      <c r="O44" s="12">
        <v>1</v>
      </c>
      <c r="P44" s="17">
        <v>1000</v>
      </c>
      <c r="Q44" s="10" t="s">
        <v>51</v>
      </c>
      <c r="R44" s="10" t="s">
        <v>43</v>
      </c>
      <c r="S44" s="26">
        <v>0</v>
      </c>
      <c r="T44" s="18">
        <v>1000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</row>
    <row r="45" spans="1:25" ht="15.75" customHeight="1" x14ac:dyDescent="0.25">
      <c r="A45" s="9" t="s">
        <v>37</v>
      </c>
      <c r="B45" s="9" t="s">
        <v>37</v>
      </c>
      <c r="C45" s="9">
        <v>2451</v>
      </c>
      <c r="D45" s="11">
        <v>100000</v>
      </c>
      <c r="E45" s="12">
        <v>1</v>
      </c>
      <c r="F45" s="13" t="s">
        <v>38</v>
      </c>
      <c r="G45" s="12" t="s">
        <v>28</v>
      </c>
      <c r="H45" s="18">
        <v>25000</v>
      </c>
      <c r="I45" s="18">
        <v>25000</v>
      </c>
      <c r="J45" s="18">
        <v>25000</v>
      </c>
      <c r="K45" s="18">
        <v>25000</v>
      </c>
      <c r="L45" s="25">
        <f t="shared" si="0"/>
        <v>100000</v>
      </c>
      <c r="M45" s="10" t="s">
        <v>42</v>
      </c>
      <c r="N45" s="12" t="s">
        <v>32</v>
      </c>
      <c r="O45" s="12">
        <v>1</v>
      </c>
      <c r="P45" s="17">
        <v>100000</v>
      </c>
      <c r="Q45" s="10" t="s">
        <v>55</v>
      </c>
      <c r="R45" s="10" t="s">
        <v>43</v>
      </c>
      <c r="S45" s="26">
        <v>0</v>
      </c>
      <c r="T45" s="26">
        <v>100000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</row>
    <row r="46" spans="1:25" ht="15.75" customHeight="1" x14ac:dyDescent="0.25">
      <c r="A46" s="9" t="s">
        <v>37</v>
      </c>
      <c r="B46" s="9" t="s">
        <v>37</v>
      </c>
      <c r="C46" s="9">
        <v>2451</v>
      </c>
      <c r="D46" s="11">
        <v>1000</v>
      </c>
      <c r="E46" s="12">
        <v>1</v>
      </c>
      <c r="F46" s="13" t="s">
        <v>38</v>
      </c>
      <c r="G46" s="12" t="s">
        <v>28</v>
      </c>
      <c r="H46" s="18">
        <v>250</v>
      </c>
      <c r="I46" s="18">
        <v>250</v>
      </c>
      <c r="J46" s="18">
        <v>250</v>
      </c>
      <c r="K46" s="18">
        <v>250</v>
      </c>
      <c r="L46" s="25">
        <f t="shared" si="0"/>
        <v>1000</v>
      </c>
      <c r="M46" s="10" t="s">
        <v>42</v>
      </c>
      <c r="N46" s="12" t="s">
        <v>32</v>
      </c>
      <c r="O46" s="12">
        <v>1</v>
      </c>
      <c r="P46" s="17">
        <v>1000</v>
      </c>
      <c r="Q46" s="10" t="s">
        <v>51</v>
      </c>
      <c r="R46" s="10" t="s">
        <v>43</v>
      </c>
      <c r="S46" s="26">
        <v>0</v>
      </c>
      <c r="T46" s="18">
        <v>1000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</row>
    <row r="47" spans="1:25" ht="15.75" customHeight="1" x14ac:dyDescent="0.25">
      <c r="A47" s="9">
        <v>24600102</v>
      </c>
      <c r="B47" s="9">
        <v>24601</v>
      </c>
      <c r="C47" s="9">
        <v>2461</v>
      </c>
      <c r="D47" s="11">
        <v>500000</v>
      </c>
      <c r="E47" s="12">
        <v>1</v>
      </c>
      <c r="F47" s="13" t="s">
        <v>38</v>
      </c>
      <c r="G47" s="12" t="s">
        <v>28</v>
      </c>
      <c r="H47" s="18">
        <v>0</v>
      </c>
      <c r="I47" s="18">
        <v>500000</v>
      </c>
      <c r="J47" s="18">
        <v>0</v>
      </c>
      <c r="K47" s="18">
        <v>0</v>
      </c>
      <c r="L47" s="25">
        <f t="shared" si="0"/>
        <v>500000</v>
      </c>
      <c r="M47" s="10" t="s">
        <v>11</v>
      </c>
      <c r="N47" s="12" t="s">
        <v>32</v>
      </c>
      <c r="O47" s="12">
        <v>1</v>
      </c>
      <c r="P47" s="17">
        <v>500000</v>
      </c>
      <c r="Q47" s="10" t="s">
        <v>55</v>
      </c>
      <c r="R47" s="10" t="s">
        <v>49</v>
      </c>
      <c r="S47" s="26">
        <v>500000</v>
      </c>
      <c r="T47" s="26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</row>
    <row r="48" spans="1:25" ht="15.75" customHeight="1" x14ac:dyDescent="0.25">
      <c r="A48" s="9" t="s">
        <v>37</v>
      </c>
      <c r="B48" s="9" t="s">
        <v>37</v>
      </c>
      <c r="C48" s="9">
        <v>2461</v>
      </c>
      <c r="D48" s="11">
        <v>400000</v>
      </c>
      <c r="E48" s="12">
        <v>1</v>
      </c>
      <c r="F48" s="13" t="s">
        <v>38</v>
      </c>
      <c r="G48" s="12" t="s">
        <v>28</v>
      </c>
      <c r="H48" s="18">
        <v>0</v>
      </c>
      <c r="I48" s="18">
        <v>400000</v>
      </c>
      <c r="J48" s="18">
        <v>0</v>
      </c>
      <c r="K48" s="18">
        <v>0</v>
      </c>
      <c r="L48" s="25">
        <f t="shared" si="0"/>
        <v>400000</v>
      </c>
      <c r="M48" s="10" t="s">
        <v>11</v>
      </c>
      <c r="N48" s="12" t="s">
        <v>32</v>
      </c>
      <c r="O48" s="12">
        <v>1</v>
      </c>
      <c r="P48" s="17">
        <v>400000</v>
      </c>
      <c r="Q48" s="10" t="s">
        <v>46</v>
      </c>
      <c r="R48" s="10" t="s">
        <v>40</v>
      </c>
      <c r="S48" s="26">
        <v>0</v>
      </c>
      <c r="T48" s="26">
        <v>400000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</row>
    <row r="49" spans="1:25" ht="15.75" customHeight="1" x14ac:dyDescent="0.25">
      <c r="A49" s="9" t="s">
        <v>37</v>
      </c>
      <c r="B49" s="9" t="s">
        <v>37</v>
      </c>
      <c r="C49" s="9">
        <v>2461</v>
      </c>
      <c r="D49" s="11">
        <v>200000</v>
      </c>
      <c r="E49" s="12">
        <v>1</v>
      </c>
      <c r="F49" s="13" t="s">
        <v>38</v>
      </c>
      <c r="G49" s="12" t="s">
        <v>28</v>
      </c>
      <c r="H49" s="18">
        <v>0</v>
      </c>
      <c r="I49" s="18">
        <v>200000</v>
      </c>
      <c r="J49" s="18">
        <v>0</v>
      </c>
      <c r="K49" s="18">
        <v>0</v>
      </c>
      <c r="L49" s="25">
        <f t="shared" si="0"/>
        <v>200000</v>
      </c>
      <c r="M49" s="10" t="s">
        <v>11</v>
      </c>
      <c r="N49" s="12" t="s">
        <v>32</v>
      </c>
      <c r="O49" s="12">
        <v>1</v>
      </c>
      <c r="P49" s="17">
        <v>200000</v>
      </c>
      <c r="Q49" s="10" t="s">
        <v>55</v>
      </c>
      <c r="R49" s="10" t="s">
        <v>40</v>
      </c>
      <c r="S49" s="26">
        <v>0</v>
      </c>
      <c r="T49" s="26">
        <v>200000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</row>
    <row r="50" spans="1:25" ht="15.75" customHeight="1" x14ac:dyDescent="0.25">
      <c r="A50" s="9" t="s">
        <v>37</v>
      </c>
      <c r="B50" s="9" t="s">
        <v>37</v>
      </c>
      <c r="C50" s="9">
        <v>2461</v>
      </c>
      <c r="D50" s="11">
        <v>100000</v>
      </c>
      <c r="E50" s="12">
        <v>1</v>
      </c>
      <c r="F50" s="13" t="s">
        <v>38</v>
      </c>
      <c r="G50" s="12" t="s">
        <v>28</v>
      </c>
      <c r="H50" s="18">
        <f t="shared" ref="H50:K50" si="7">100000/4</f>
        <v>25000</v>
      </c>
      <c r="I50" s="18">
        <f t="shared" si="7"/>
        <v>25000</v>
      </c>
      <c r="J50" s="18">
        <f t="shared" si="7"/>
        <v>25000</v>
      </c>
      <c r="K50" s="18">
        <f t="shared" si="7"/>
        <v>25000</v>
      </c>
      <c r="L50" s="25">
        <f t="shared" si="0"/>
        <v>100000</v>
      </c>
      <c r="M50" s="10" t="s">
        <v>42</v>
      </c>
      <c r="N50" s="12" t="s">
        <v>32</v>
      </c>
      <c r="O50" s="12">
        <v>1</v>
      </c>
      <c r="P50" s="17">
        <v>100000</v>
      </c>
      <c r="Q50" s="10" t="s">
        <v>51</v>
      </c>
      <c r="R50" s="10" t="s">
        <v>43</v>
      </c>
      <c r="S50" s="26">
        <v>0</v>
      </c>
      <c r="T50" s="18">
        <v>99000</v>
      </c>
      <c r="U50" s="18">
        <v>0</v>
      </c>
      <c r="V50" s="18">
        <v>0</v>
      </c>
      <c r="W50" s="18">
        <v>0</v>
      </c>
      <c r="X50" s="18">
        <v>1000</v>
      </c>
      <c r="Y50" s="18">
        <v>0</v>
      </c>
    </row>
    <row r="51" spans="1:25" ht="15.75" customHeight="1" x14ac:dyDescent="0.25">
      <c r="A51" s="9" t="s">
        <v>37</v>
      </c>
      <c r="B51" s="9" t="s">
        <v>37</v>
      </c>
      <c r="C51" s="9">
        <v>2471</v>
      </c>
      <c r="D51" s="11">
        <v>100000</v>
      </c>
      <c r="E51" s="12">
        <v>1</v>
      </c>
      <c r="F51" s="13" t="s">
        <v>38</v>
      </c>
      <c r="G51" s="12" t="s">
        <v>28</v>
      </c>
      <c r="H51" s="18">
        <v>25000</v>
      </c>
      <c r="I51" s="18">
        <v>25000</v>
      </c>
      <c r="J51" s="18">
        <v>25000</v>
      </c>
      <c r="K51" s="18">
        <v>25000</v>
      </c>
      <c r="L51" s="25">
        <f t="shared" si="0"/>
        <v>100000</v>
      </c>
      <c r="M51" s="10" t="s">
        <v>42</v>
      </c>
      <c r="N51" s="12" t="s">
        <v>32</v>
      </c>
      <c r="O51" s="12">
        <v>1</v>
      </c>
      <c r="P51" s="17">
        <v>100000</v>
      </c>
      <c r="Q51" s="10" t="s">
        <v>55</v>
      </c>
      <c r="R51" s="10" t="s">
        <v>43</v>
      </c>
      <c r="S51" s="26">
        <v>0</v>
      </c>
      <c r="T51" s="26">
        <v>100000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</row>
    <row r="52" spans="1:25" ht="15.75" customHeight="1" x14ac:dyDescent="0.25">
      <c r="A52" s="9" t="s">
        <v>37</v>
      </c>
      <c r="B52" s="9" t="s">
        <v>37</v>
      </c>
      <c r="C52" s="9">
        <v>2471</v>
      </c>
      <c r="D52" s="11">
        <v>40000</v>
      </c>
      <c r="E52" s="12">
        <v>1</v>
      </c>
      <c r="F52" s="13" t="s">
        <v>38</v>
      </c>
      <c r="G52" s="12" t="s">
        <v>28</v>
      </c>
      <c r="H52" s="18">
        <v>10000</v>
      </c>
      <c r="I52" s="18">
        <v>10000</v>
      </c>
      <c r="J52" s="18">
        <v>10000</v>
      </c>
      <c r="K52" s="18">
        <v>10000</v>
      </c>
      <c r="L52" s="25">
        <f t="shared" si="0"/>
        <v>40000</v>
      </c>
      <c r="M52" s="10" t="s">
        <v>42</v>
      </c>
      <c r="N52" s="12" t="s">
        <v>32</v>
      </c>
      <c r="O52" s="12">
        <v>1</v>
      </c>
      <c r="P52" s="17">
        <v>40000</v>
      </c>
      <c r="Q52" s="10" t="s">
        <v>51</v>
      </c>
      <c r="R52" s="10" t="s">
        <v>43</v>
      </c>
      <c r="S52" s="26">
        <v>0</v>
      </c>
      <c r="T52" s="18">
        <v>38000</v>
      </c>
      <c r="U52" s="18">
        <v>0</v>
      </c>
      <c r="V52" s="18">
        <v>0</v>
      </c>
      <c r="W52" s="18">
        <v>2000</v>
      </c>
      <c r="X52" s="18">
        <v>0</v>
      </c>
      <c r="Y52" s="18">
        <v>0</v>
      </c>
    </row>
    <row r="53" spans="1:25" ht="15.75" customHeight="1" x14ac:dyDescent="0.25">
      <c r="A53" s="9" t="s">
        <v>37</v>
      </c>
      <c r="B53" s="9" t="s">
        <v>37</v>
      </c>
      <c r="C53" s="9">
        <v>2471</v>
      </c>
      <c r="D53" s="11">
        <v>25000</v>
      </c>
      <c r="E53" s="12">
        <v>1</v>
      </c>
      <c r="F53" s="13" t="s">
        <v>38</v>
      </c>
      <c r="G53" s="12" t="s">
        <v>28</v>
      </c>
      <c r="H53" s="18">
        <v>6250</v>
      </c>
      <c r="I53" s="18">
        <v>6250</v>
      </c>
      <c r="J53" s="18">
        <v>6250</v>
      </c>
      <c r="K53" s="18">
        <v>6250</v>
      </c>
      <c r="L53" s="25">
        <f t="shared" si="0"/>
        <v>25000</v>
      </c>
      <c r="M53" s="10" t="s">
        <v>42</v>
      </c>
      <c r="N53" s="12" t="s">
        <v>32</v>
      </c>
      <c r="O53" s="12">
        <v>1</v>
      </c>
      <c r="P53" s="17">
        <v>25000</v>
      </c>
      <c r="Q53" s="10" t="s">
        <v>46</v>
      </c>
      <c r="R53" s="10" t="s">
        <v>43</v>
      </c>
      <c r="S53" s="26">
        <v>0</v>
      </c>
      <c r="T53" s="26">
        <v>25000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</row>
    <row r="54" spans="1:25" ht="15.75" customHeight="1" x14ac:dyDescent="0.25">
      <c r="A54" s="9" t="s">
        <v>37</v>
      </c>
      <c r="B54" s="9" t="s">
        <v>37</v>
      </c>
      <c r="C54" s="9">
        <v>2481</v>
      </c>
      <c r="D54" s="11">
        <v>100000</v>
      </c>
      <c r="E54" s="12">
        <v>1</v>
      </c>
      <c r="F54" s="13" t="s">
        <v>38</v>
      </c>
      <c r="G54" s="12" t="s">
        <v>28</v>
      </c>
      <c r="H54" s="18">
        <v>25000</v>
      </c>
      <c r="I54" s="18">
        <v>25000</v>
      </c>
      <c r="J54" s="18">
        <v>25000</v>
      </c>
      <c r="K54" s="18">
        <v>25000</v>
      </c>
      <c r="L54" s="25">
        <f t="shared" si="0"/>
        <v>100000</v>
      </c>
      <c r="M54" s="10" t="s">
        <v>42</v>
      </c>
      <c r="N54" s="12" t="s">
        <v>32</v>
      </c>
      <c r="O54" s="12">
        <v>1</v>
      </c>
      <c r="P54" s="17">
        <v>100000</v>
      </c>
      <c r="Q54" s="10" t="s">
        <v>55</v>
      </c>
      <c r="R54" s="10" t="s">
        <v>43</v>
      </c>
      <c r="S54" s="26">
        <v>0</v>
      </c>
      <c r="T54" s="26">
        <v>100000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</row>
    <row r="55" spans="1:25" ht="15.75" customHeight="1" x14ac:dyDescent="0.25">
      <c r="A55" s="9" t="s">
        <v>37</v>
      </c>
      <c r="B55" s="9" t="s">
        <v>37</v>
      </c>
      <c r="C55" s="9">
        <v>2481</v>
      </c>
      <c r="D55" s="11">
        <v>4000</v>
      </c>
      <c r="E55" s="12">
        <v>1</v>
      </c>
      <c r="F55" s="13" t="s">
        <v>38</v>
      </c>
      <c r="G55" s="12" t="s">
        <v>28</v>
      </c>
      <c r="H55" s="18">
        <v>1000</v>
      </c>
      <c r="I55" s="18">
        <v>1000</v>
      </c>
      <c r="J55" s="18">
        <v>1000</v>
      </c>
      <c r="K55" s="18">
        <v>1000</v>
      </c>
      <c r="L55" s="25">
        <f t="shared" si="0"/>
        <v>4000</v>
      </c>
      <c r="M55" s="10" t="s">
        <v>42</v>
      </c>
      <c r="N55" s="12" t="s">
        <v>32</v>
      </c>
      <c r="O55" s="12">
        <v>1</v>
      </c>
      <c r="P55" s="17">
        <v>4000</v>
      </c>
      <c r="Q55" s="10" t="s">
        <v>51</v>
      </c>
      <c r="R55" s="10" t="s">
        <v>43</v>
      </c>
      <c r="S55" s="26">
        <v>0</v>
      </c>
      <c r="T55" s="18">
        <v>4000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</row>
    <row r="56" spans="1:25" ht="15.75" customHeight="1" x14ac:dyDescent="0.25">
      <c r="A56" s="9">
        <v>24900044</v>
      </c>
      <c r="B56" s="9">
        <v>24901</v>
      </c>
      <c r="C56" s="9">
        <v>2491</v>
      </c>
      <c r="D56" s="11">
        <v>700000</v>
      </c>
      <c r="E56" s="12">
        <v>1</v>
      </c>
      <c r="F56" s="13" t="s">
        <v>38</v>
      </c>
      <c r="G56" s="12" t="s">
        <v>28</v>
      </c>
      <c r="H56" s="18">
        <v>0</v>
      </c>
      <c r="I56" s="18">
        <v>700000</v>
      </c>
      <c r="J56" s="18">
        <v>0</v>
      </c>
      <c r="K56" s="18">
        <v>0</v>
      </c>
      <c r="L56" s="25">
        <v>700000</v>
      </c>
      <c r="M56" s="10" t="s">
        <v>10</v>
      </c>
      <c r="N56" s="12" t="s">
        <v>32</v>
      </c>
      <c r="O56" s="12">
        <v>1</v>
      </c>
      <c r="P56" s="17">
        <v>700000</v>
      </c>
      <c r="Q56" s="10" t="s">
        <v>55</v>
      </c>
      <c r="R56" s="10" t="s">
        <v>49</v>
      </c>
      <c r="S56" s="26">
        <v>700000</v>
      </c>
      <c r="T56" s="26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</row>
    <row r="57" spans="1:25" ht="15.75" customHeight="1" x14ac:dyDescent="0.25">
      <c r="A57" s="9" t="s">
        <v>37</v>
      </c>
      <c r="B57" s="9" t="s">
        <v>37</v>
      </c>
      <c r="C57" s="9">
        <v>2491</v>
      </c>
      <c r="D57" s="11">
        <v>40000</v>
      </c>
      <c r="E57" s="12">
        <v>1</v>
      </c>
      <c r="F57" s="13" t="s">
        <v>38</v>
      </c>
      <c r="G57" s="12" t="s">
        <v>28</v>
      </c>
      <c r="H57" s="18">
        <v>10000</v>
      </c>
      <c r="I57" s="18">
        <v>10000</v>
      </c>
      <c r="J57" s="18">
        <v>10000</v>
      </c>
      <c r="K57" s="18">
        <v>10000</v>
      </c>
      <c r="L57" s="25">
        <f t="shared" ref="L57:L208" si="8">SUM(H57:K57)</f>
        <v>40000</v>
      </c>
      <c r="M57" s="10" t="s">
        <v>42</v>
      </c>
      <c r="N57" s="12" t="s">
        <v>32</v>
      </c>
      <c r="O57" s="12">
        <v>1</v>
      </c>
      <c r="P57" s="17">
        <v>40000</v>
      </c>
      <c r="Q57" s="10" t="s">
        <v>51</v>
      </c>
      <c r="R57" s="10" t="s">
        <v>43</v>
      </c>
      <c r="S57" s="26">
        <v>0</v>
      </c>
      <c r="T57" s="18">
        <v>40000</v>
      </c>
      <c r="U57" s="18"/>
      <c r="V57" s="18">
        <v>0</v>
      </c>
      <c r="W57" s="18">
        <v>0</v>
      </c>
      <c r="X57" s="18">
        <v>0</v>
      </c>
      <c r="Y57" s="18">
        <v>0</v>
      </c>
    </row>
    <row r="58" spans="1:25" ht="15.75" customHeight="1" x14ac:dyDescent="0.25">
      <c r="A58" s="9" t="s">
        <v>37</v>
      </c>
      <c r="B58" s="9" t="s">
        <v>37</v>
      </c>
      <c r="C58" s="9">
        <v>2511</v>
      </c>
      <c r="D58" s="11">
        <v>150000</v>
      </c>
      <c r="E58" s="12">
        <v>1</v>
      </c>
      <c r="F58" s="13" t="s">
        <v>38</v>
      </c>
      <c r="G58" s="12" t="s">
        <v>28</v>
      </c>
      <c r="H58" s="18">
        <v>0</v>
      </c>
      <c r="I58" s="18">
        <v>150000</v>
      </c>
      <c r="J58" s="18">
        <v>0</v>
      </c>
      <c r="K58" s="18">
        <v>0</v>
      </c>
      <c r="L58" s="25">
        <f t="shared" si="8"/>
        <v>150000</v>
      </c>
      <c r="M58" s="10" t="s">
        <v>11</v>
      </c>
      <c r="N58" s="12" t="s">
        <v>32</v>
      </c>
      <c r="O58" s="12">
        <v>1</v>
      </c>
      <c r="P58" s="17">
        <v>150000</v>
      </c>
      <c r="Q58" s="10" t="s">
        <v>44</v>
      </c>
      <c r="R58" s="10" t="s">
        <v>40</v>
      </c>
      <c r="S58" s="26">
        <v>0</v>
      </c>
      <c r="T58" s="26">
        <v>150000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</row>
    <row r="59" spans="1:25" ht="15.75" customHeight="1" x14ac:dyDescent="0.25">
      <c r="A59" s="9" t="s">
        <v>37</v>
      </c>
      <c r="B59" s="9" t="s">
        <v>37</v>
      </c>
      <c r="C59" s="9">
        <v>2521</v>
      </c>
      <c r="D59" s="11">
        <v>50000</v>
      </c>
      <c r="E59" s="12">
        <v>1</v>
      </c>
      <c r="F59" s="13" t="s">
        <v>38</v>
      </c>
      <c r="G59" s="12" t="s">
        <v>28</v>
      </c>
      <c r="H59" s="18">
        <v>12500</v>
      </c>
      <c r="I59" s="18">
        <v>12500</v>
      </c>
      <c r="J59" s="18">
        <v>12500</v>
      </c>
      <c r="K59" s="18">
        <v>12500</v>
      </c>
      <c r="L59" s="25">
        <f t="shared" si="8"/>
        <v>50000</v>
      </c>
      <c r="M59" s="10" t="s">
        <v>42</v>
      </c>
      <c r="N59" s="12" t="s">
        <v>32</v>
      </c>
      <c r="O59" s="12">
        <v>1</v>
      </c>
      <c r="P59" s="17">
        <v>50000</v>
      </c>
      <c r="Q59" s="10" t="s">
        <v>55</v>
      </c>
      <c r="R59" s="10" t="s">
        <v>43</v>
      </c>
      <c r="S59" s="26">
        <v>0</v>
      </c>
      <c r="T59" s="26">
        <v>50000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</row>
    <row r="60" spans="1:25" ht="15.75" customHeight="1" x14ac:dyDescent="0.25">
      <c r="A60" s="9" t="s">
        <v>37</v>
      </c>
      <c r="B60" s="9" t="s">
        <v>37</v>
      </c>
      <c r="C60" s="9">
        <v>2521</v>
      </c>
      <c r="D60" s="11">
        <v>1000</v>
      </c>
      <c r="E60" s="12">
        <v>1</v>
      </c>
      <c r="F60" s="13" t="s">
        <v>38</v>
      </c>
      <c r="G60" s="12" t="s">
        <v>28</v>
      </c>
      <c r="H60" s="18">
        <v>250</v>
      </c>
      <c r="I60" s="18">
        <v>250</v>
      </c>
      <c r="J60" s="18">
        <v>250</v>
      </c>
      <c r="K60" s="18">
        <v>250</v>
      </c>
      <c r="L60" s="25">
        <f t="shared" si="8"/>
        <v>1000</v>
      </c>
      <c r="M60" s="10" t="s">
        <v>42</v>
      </c>
      <c r="N60" s="12" t="s">
        <v>32</v>
      </c>
      <c r="O60" s="12">
        <v>1</v>
      </c>
      <c r="P60" s="17">
        <v>1000</v>
      </c>
      <c r="Q60" s="10" t="s">
        <v>51</v>
      </c>
      <c r="R60" s="10" t="s">
        <v>43</v>
      </c>
      <c r="S60" s="26">
        <v>0</v>
      </c>
      <c r="T60" s="18">
        <v>1000</v>
      </c>
      <c r="U60" s="18"/>
      <c r="V60" s="18">
        <v>0</v>
      </c>
      <c r="W60" s="18">
        <v>0</v>
      </c>
      <c r="X60" s="18">
        <v>0</v>
      </c>
      <c r="Y60" s="18">
        <v>0</v>
      </c>
    </row>
    <row r="61" spans="1:25" ht="15.75" customHeight="1" x14ac:dyDescent="0.25">
      <c r="A61" s="9" t="s">
        <v>37</v>
      </c>
      <c r="B61" s="9" t="s">
        <v>37</v>
      </c>
      <c r="C61" s="9">
        <v>2531</v>
      </c>
      <c r="D61" s="11">
        <v>132338</v>
      </c>
      <c r="E61" s="12">
        <v>1</v>
      </c>
      <c r="F61" s="13" t="s">
        <v>38</v>
      </c>
      <c r="G61" s="12" t="s">
        <v>28</v>
      </c>
      <c r="H61" s="18">
        <v>0</v>
      </c>
      <c r="I61" s="18">
        <v>132338</v>
      </c>
      <c r="J61" s="18">
        <v>0</v>
      </c>
      <c r="K61" s="18">
        <v>0</v>
      </c>
      <c r="L61" s="25">
        <f t="shared" si="8"/>
        <v>132338</v>
      </c>
      <c r="M61" s="10" t="s">
        <v>11</v>
      </c>
      <c r="N61" s="12" t="s">
        <v>32</v>
      </c>
      <c r="O61" s="12">
        <v>1</v>
      </c>
      <c r="P61" s="17">
        <v>132338</v>
      </c>
      <c r="Q61" s="10" t="s">
        <v>56</v>
      </c>
      <c r="R61" s="10" t="s">
        <v>40</v>
      </c>
      <c r="S61" s="26">
        <v>0</v>
      </c>
      <c r="T61" s="26">
        <v>132338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</row>
    <row r="62" spans="1:25" ht="15.75" customHeight="1" x14ac:dyDescent="0.25">
      <c r="A62" s="9" t="s">
        <v>37</v>
      </c>
      <c r="B62" s="9" t="s">
        <v>37</v>
      </c>
      <c r="C62" s="9">
        <v>2541</v>
      </c>
      <c r="D62" s="11">
        <v>100000</v>
      </c>
      <c r="E62" s="12">
        <v>1</v>
      </c>
      <c r="F62" s="13" t="s">
        <v>38</v>
      </c>
      <c r="G62" s="12" t="s">
        <v>28</v>
      </c>
      <c r="H62" s="18">
        <v>0</v>
      </c>
      <c r="I62" s="18">
        <v>100000</v>
      </c>
      <c r="J62" s="18">
        <v>0</v>
      </c>
      <c r="K62" s="18">
        <v>0</v>
      </c>
      <c r="L62" s="25">
        <f t="shared" si="8"/>
        <v>100000</v>
      </c>
      <c r="M62" s="10" t="s">
        <v>11</v>
      </c>
      <c r="N62" s="12" t="s">
        <v>32</v>
      </c>
      <c r="O62" s="12">
        <v>1</v>
      </c>
      <c r="P62" s="17">
        <v>100000</v>
      </c>
      <c r="Q62" s="10" t="s">
        <v>39</v>
      </c>
      <c r="R62" s="10" t="s">
        <v>40</v>
      </c>
      <c r="S62" s="26">
        <v>0</v>
      </c>
      <c r="T62" s="26">
        <v>100000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</row>
    <row r="63" spans="1:25" ht="15.75" customHeight="1" x14ac:dyDescent="0.25">
      <c r="A63" s="9" t="s">
        <v>37</v>
      </c>
      <c r="B63" s="9" t="s">
        <v>37</v>
      </c>
      <c r="C63" s="9">
        <v>2551</v>
      </c>
      <c r="D63" s="11">
        <v>100000</v>
      </c>
      <c r="E63" s="12">
        <v>1</v>
      </c>
      <c r="F63" s="13" t="s">
        <v>38</v>
      </c>
      <c r="G63" s="12" t="s">
        <v>28</v>
      </c>
      <c r="H63" s="18">
        <v>0</v>
      </c>
      <c r="I63" s="18">
        <v>100000</v>
      </c>
      <c r="J63" s="18">
        <v>0</v>
      </c>
      <c r="K63" s="18">
        <v>0</v>
      </c>
      <c r="L63" s="25">
        <f t="shared" si="8"/>
        <v>100000</v>
      </c>
      <c r="M63" s="10" t="s">
        <v>11</v>
      </c>
      <c r="N63" s="12" t="s">
        <v>32</v>
      </c>
      <c r="O63" s="12">
        <v>1</v>
      </c>
      <c r="P63" s="17">
        <v>100000</v>
      </c>
      <c r="Q63" s="10" t="s">
        <v>44</v>
      </c>
      <c r="R63" s="10" t="s">
        <v>40</v>
      </c>
      <c r="S63" s="26">
        <v>0</v>
      </c>
      <c r="T63" s="26">
        <v>100000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</row>
    <row r="64" spans="1:25" ht="15.75" customHeight="1" x14ac:dyDescent="0.25">
      <c r="A64" s="9" t="s">
        <v>37</v>
      </c>
      <c r="B64" s="9" t="s">
        <v>37</v>
      </c>
      <c r="C64" s="9">
        <v>2561</v>
      </c>
      <c r="D64" s="11">
        <v>250000</v>
      </c>
      <c r="E64" s="12">
        <v>1</v>
      </c>
      <c r="F64" s="13" t="s">
        <v>38</v>
      </c>
      <c r="G64" s="12" t="s">
        <v>28</v>
      </c>
      <c r="H64" s="18">
        <f t="shared" ref="H64:K64" si="9">250000/4</f>
        <v>62500</v>
      </c>
      <c r="I64" s="18">
        <f t="shared" si="9"/>
        <v>62500</v>
      </c>
      <c r="J64" s="18">
        <f t="shared" si="9"/>
        <v>62500</v>
      </c>
      <c r="K64" s="18">
        <f t="shared" si="9"/>
        <v>62500</v>
      </c>
      <c r="L64" s="25">
        <f t="shared" si="8"/>
        <v>250000</v>
      </c>
      <c r="M64" s="10" t="s">
        <v>42</v>
      </c>
      <c r="N64" s="12" t="s">
        <v>32</v>
      </c>
      <c r="O64" s="12">
        <v>1</v>
      </c>
      <c r="P64" s="17">
        <v>250000</v>
      </c>
      <c r="Q64" s="10" t="s">
        <v>55</v>
      </c>
      <c r="R64" s="10" t="s">
        <v>40</v>
      </c>
      <c r="S64" s="26">
        <v>0</v>
      </c>
      <c r="T64" s="26">
        <v>250000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</row>
    <row r="65" spans="1:25" ht="15.75" customHeight="1" x14ac:dyDescent="0.25">
      <c r="A65" s="9" t="s">
        <v>37</v>
      </c>
      <c r="B65" s="9" t="s">
        <v>37</v>
      </c>
      <c r="C65" s="9">
        <v>2561</v>
      </c>
      <c r="D65" s="11">
        <v>10000</v>
      </c>
      <c r="E65" s="12">
        <v>1</v>
      </c>
      <c r="F65" s="13" t="s">
        <v>38</v>
      </c>
      <c r="G65" s="12" t="s">
        <v>28</v>
      </c>
      <c r="H65" s="18">
        <v>2500</v>
      </c>
      <c r="I65" s="18">
        <v>2500</v>
      </c>
      <c r="J65" s="18">
        <v>2500</v>
      </c>
      <c r="K65" s="18">
        <v>2500</v>
      </c>
      <c r="L65" s="25">
        <f t="shared" si="8"/>
        <v>10000</v>
      </c>
      <c r="M65" s="10" t="s">
        <v>42</v>
      </c>
      <c r="N65" s="12" t="s">
        <v>32</v>
      </c>
      <c r="O65" s="12">
        <v>1</v>
      </c>
      <c r="P65" s="17">
        <v>10000</v>
      </c>
      <c r="Q65" s="10" t="s">
        <v>51</v>
      </c>
      <c r="R65" s="10" t="s">
        <v>43</v>
      </c>
      <c r="S65" s="26">
        <v>0</v>
      </c>
      <c r="T65" s="26">
        <v>10000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</row>
    <row r="66" spans="1:25" ht="15.75" customHeight="1" x14ac:dyDescent="0.25">
      <c r="A66" s="9" t="s">
        <v>37</v>
      </c>
      <c r="B66" s="9" t="s">
        <v>37</v>
      </c>
      <c r="C66" s="9">
        <v>2611</v>
      </c>
      <c r="D66" s="11">
        <v>850000</v>
      </c>
      <c r="E66" s="12">
        <v>1</v>
      </c>
      <c r="F66" s="13" t="s">
        <v>38</v>
      </c>
      <c r="G66" s="12" t="s">
        <v>28</v>
      </c>
      <c r="H66" s="18">
        <v>850000</v>
      </c>
      <c r="I66" s="18">
        <v>0</v>
      </c>
      <c r="J66" s="18">
        <v>0</v>
      </c>
      <c r="K66" s="18">
        <v>0</v>
      </c>
      <c r="L66" s="25">
        <f t="shared" si="8"/>
        <v>850000</v>
      </c>
      <c r="M66" s="10" t="s">
        <v>10</v>
      </c>
      <c r="N66" s="12" t="s">
        <v>32</v>
      </c>
      <c r="O66" s="12">
        <v>1</v>
      </c>
      <c r="P66" s="17">
        <v>850000</v>
      </c>
      <c r="Q66" s="10" t="s">
        <v>55</v>
      </c>
      <c r="R66" s="10" t="s">
        <v>49</v>
      </c>
      <c r="S66" s="26">
        <v>300000</v>
      </c>
      <c r="T66" s="26">
        <v>500000</v>
      </c>
      <c r="U66" s="18">
        <v>0</v>
      </c>
      <c r="V66" s="18">
        <v>0</v>
      </c>
      <c r="W66" s="18">
        <v>0</v>
      </c>
      <c r="X66" s="18">
        <v>0</v>
      </c>
      <c r="Y66" s="18">
        <v>50000</v>
      </c>
    </row>
    <row r="67" spans="1:25" ht="15.75" customHeight="1" x14ac:dyDescent="0.25">
      <c r="A67" s="9" t="s">
        <v>37</v>
      </c>
      <c r="B67" s="9" t="s">
        <v>37</v>
      </c>
      <c r="C67" s="9">
        <v>2611</v>
      </c>
      <c r="D67" s="11">
        <v>140000</v>
      </c>
      <c r="E67" s="12">
        <v>1</v>
      </c>
      <c r="F67" s="13" t="s">
        <v>38</v>
      </c>
      <c r="G67" s="12" t="s">
        <v>28</v>
      </c>
      <c r="H67" s="18">
        <f t="shared" ref="H67:K67" si="10">140000/4</f>
        <v>35000</v>
      </c>
      <c r="I67" s="18">
        <f t="shared" si="10"/>
        <v>35000</v>
      </c>
      <c r="J67" s="18">
        <f t="shared" si="10"/>
        <v>35000</v>
      </c>
      <c r="K67" s="18">
        <f t="shared" si="10"/>
        <v>35000</v>
      </c>
      <c r="L67" s="25">
        <f t="shared" si="8"/>
        <v>140000</v>
      </c>
      <c r="M67" s="10" t="s">
        <v>42</v>
      </c>
      <c r="N67" s="12" t="s">
        <v>32</v>
      </c>
      <c r="O67" s="12">
        <v>1</v>
      </c>
      <c r="P67" s="17">
        <v>140000</v>
      </c>
      <c r="Q67" s="10" t="s">
        <v>51</v>
      </c>
      <c r="R67" s="10" t="s">
        <v>43</v>
      </c>
      <c r="S67" s="26">
        <v>0</v>
      </c>
      <c r="T67" s="26">
        <v>140000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</row>
    <row r="68" spans="1:25" ht="15.75" customHeight="1" x14ac:dyDescent="0.25">
      <c r="A68" s="9" t="s">
        <v>37</v>
      </c>
      <c r="B68" s="9" t="s">
        <v>37</v>
      </c>
      <c r="C68" s="9">
        <v>2611</v>
      </c>
      <c r="D68" s="11">
        <v>70000</v>
      </c>
      <c r="E68" s="12">
        <v>1</v>
      </c>
      <c r="F68" s="13" t="s">
        <v>38</v>
      </c>
      <c r="G68" s="12" t="s">
        <v>28</v>
      </c>
      <c r="H68" s="18">
        <f t="shared" ref="H68:K68" si="11">70000/4</f>
        <v>17500</v>
      </c>
      <c r="I68" s="18">
        <f t="shared" si="11"/>
        <v>17500</v>
      </c>
      <c r="J68" s="18">
        <f t="shared" si="11"/>
        <v>17500</v>
      </c>
      <c r="K68" s="18">
        <f t="shared" si="11"/>
        <v>17500</v>
      </c>
      <c r="L68" s="25">
        <f t="shared" si="8"/>
        <v>70000</v>
      </c>
      <c r="M68" s="10" t="s">
        <v>42</v>
      </c>
      <c r="N68" s="12" t="s">
        <v>32</v>
      </c>
      <c r="O68" s="12">
        <v>1</v>
      </c>
      <c r="P68" s="17">
        <v>70000</v>
      </c>
      <c r="Q68" s="10" t="s">
        <v>51</v>
      </c>
      <c r="R68" s="10" t="s">
        <v>43</v>
      </c>
      <c r="S68" s="26">
        <v>0</v>
      </c>
      <c r="T68" s="26">
        <v>0</v>
      </c>
      <c r="U68" s="18">
        <v>0</v>
      </c>
      <c r="V68" s="18">
        <v>0</v>
      </c>
      <c r="W68" s="18">
        <v>70000</v>
      </c>
      <c r="X68" s="18">
        <v>0</v>
      </c>
      <c r="Y68" s="18">
        <v>0</v>
      </c>
    </row>
    <row r="69" spans="1:25" ht="15.75" customHeight="1" x14ac:dyDescent="0.25">
      <c r="A69" s="9" t="s">
        <v>37</v>
      </c>
      <c r="B69" s="9" t="s">
        <v>37</v>
      </c>
      <c r="C69" s="9">
        <v>2614</v>
      </c>
      <c r="D69" s="11">
        <v>25000</v>
      </c>
      <c r="E69" s="12">
        <v>1</v>
      </c>
      <c r="F69" s="13" t="s">
        <v>38</v>
      </c>
      <c r="G69" s="12" t="s">
        <v>28</v>
      </c>
      <c r="H69" s="18">
        <v>25000</v>
      </c>
      <c r="I69" s="18">
        <v>0</v>
      </c>
      <c r="J69" s="18">
        <v>0</v>
      </c>
      <c r="K69" s="18">
        <v>0</v>
      </c>
      <c r="L69" s="25">
        <f t="shared" si="8"/>
        <v>25000</v>
      </c>
      <c r="M69" s="10" t="s">
        <v>10</v>
      </c>
      <c r="N69" s="12" t="s">
        <v>32</v>
      </c>
      <c r="O69" s="12">
        <v>1</v>
      </c>
      <c r="P69" s="17">
        <v>25000</v>
      </c>
      <c r="Q69" s="10" t="s">
        <v>55</v>
      </c>
      <c r="R69" s="10" t="s">
        <v>43</v>
      </c>
      <c r="S69" s="26">
        <v>0</v>
      </c>
      <c r="T69" s="26">
        <v>25000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</row>
    <row r="70" spans="1:25" ht="15.75" customHeight="1" x14ac:dyDescent="0.25">
      <c r="A70" s="9" t="s">
        <v>37</v>
      </c>
      <c r="B70" s="9" t="s">
        <v>37</v>
      </c>
      <c r="C70" s="9">
        <v>2614</v>
      </c>
      <c r="D70" s="11">
        <v>1000</v>
      </c>
      <c r="E70" s="12">
        <v>1</v>
      </c>
      <c r="F70" s="13" t="s">
        <v>38</v>
      </c>
      <c r="G70" s="12" t="s">
        <v>28</v>
      </c>
      <c r="H70" s="18">
        <v>250</v>
      </c>
      <c r="I70" s="18">
        <v>250</v>
      </c>
      <c r="J70" s="18">
        <v>250</v>
      </c>
      <c r="K70" s="18">
        <v>250</v>
      </c>
      <c r="L70" s="25">
        <f t="shared" si="8"/>
        <v>1000</v>
      </c>
      <c r="M70" s="10" t="s">
        <v>42</v>
      </c>
      <c r="N70" s="12" t="s">
        <v>32</v>
      </c>
      <c r="O70" s="12">
        <v>1</v>
      </c>
      <c r="P70" s="17">
        <v>1000</v>
      </c>
      <c r="Q70" s="10" t="s">
        <v>51</v>
      </c>
      <c r="R70" s="10" t="s">
        <v>43</v>
      </c>
      <c r="S70" s="26">
        <v>0</v>
      </c>
      <c r="T70" s="18">
        <v>1000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</row>
    <row r="71" spans="1:25" ht="15.75" customHeight="1" x14ac:dyDescent="0.25">
      <c r="A71" s="9">
        <v>27100150</v>
      </c>
      <c r="B71" s="9">
        <v>27101</v>
      </c>
      <c r="C71" s="9">
        <v>2711</v>
      </c>
      <c r="D71" s="11">
        <v>700000</v>
      </c>
      <c r="E71" s="12">
        <v>1</v>
      </c>
      <c r="F71" s="13" t="s">
        <v>38</v>
      </c>
      <c r="G71" s="12" t="s">
        <v>28</v>
      </c>
      <c r="H71" s="18">
        <v>0</v>
      </c>
      <c r="I71" s="18">
        <v>700000</v>
      </c>
      <c r="J71" s="18">
        <v>0</v>
      </c>
      <c r="K71" s="18">
        <v>0</v>
      </c>
      <c r="L71" s="25">
        <f t="shared" si="8"/>
        <v>700000</v>
      </c>
      <c r="M71" s="10" t="s">
        <v>11</v>
      </c>
      <c r="N71" s="12" t="s">
        <v>32</v>
      </c>
      <c r="O71" s="12">
        <v>1</v>
      </c>
      <c r="P71" s="17">
        <v>700000</v>
      </c>
      <c r="Q71" s="10" t="s">
        <v>33</v>
      </c>
      <c r="R71" s="10" t="s">
        <v>49</v>
      </c>
      <c r="S71" s="26">
        <v>395700</v>
      </c>
      <c r="T71" s="26">
        <v>0</v>
      </c>
      <c r="U71" s="18">
        <v>304300</v>
      </c>
      <c r="V71" s="18">
        <v>0</v>
      </c>
      <c r="W71" s="18">
        <v>0</v>
      </c>
      <c r="X71" s="18">
        <v>0</v>
      </c>
      <c r="Y71" s="18">
        <v>0</v>
      </c>
    </row>
    <row r="72" spans="1:25" ht="15.75" customHeight="1" x14ac:dyDescent="0.25">
      <c r="A72" s="9" t="s">
        <v>37</v>
      </c>
      <c r="B72" s="9" t="s">
        <v>37</v>
      </c>
      <c r="C72" s="9">
        <v>2711</v>
      </c>
      <c r="D72" s="11">
        <v>310000</v>
      </c>
      <c r="E72" s="12">
        <v>1</v>
      </c>
      <c r="F72" s="13" t="s">
        <v>38</v>
      </c>
      <c r="G72" s="12" t="s">
        <v>28</v>
      </c>
      <c r="H72" s="18">
        <v>0</v>
      </c>
      <c r="I72" s="18">
        <v>310000</v>
      </c>
      <c r="J72" s="18">
        <v>0</v>
      </c>
      <c r="K72" s="18">
        <v>0</v>
      </c>
      <c r="L72" s="25">
        <f t="shared" si="8"/>
        <v>310000</v>
      </c>
      <c r="M72" s="10" t="s">
        <v>11</v>
      </c>
      <c r="N72" s="12" t="s">
        <v>32</v>
      </c>
      <c r="O72" s="12">
        <v>1</v>
      </c>
      <c r="P72" s="17">
        <v>310000</v>
      </c>
      <c r="Q72" s="10" t="s">
        <v>58</v>
      </c>
      <c r="R72" s="10" t="s">
        <v>49</v>
      </c>
      <c r="S72" s="26">
        <v>0</v>
      </c>
      <c r="T72" s="26">
        <v>0</v>
      </c>
      <c r="U72" s="18">
        <v>310000</v>
      </c>
      <c r="V72" s="18">
        <v>0</v>
      </c>
      <c r="W72" s="18">
        <v>0</v>
      </c>
      <c r="X72" s="18">
        <v>0</v>
      </c>
      <c r="Y72" s="18">
        <v>0</v>
      </c>
    </row>
    <row r="73" spans="1:25" ht="15.75" customHeight="1" x14ac:dyDescent="0.25">
      <c r="A73" s="9" t="s">
        <v>37</v>
      </c>
      <c r="B73" s="9" t="s">
        <v>37</v>
      </c>
      <c r="C73" s="9">
        <v>2721</v>
      </c>
      <c r="D73" s="11">
        <v>30000</v>
      </c>
      <c r="E73" s="12">
        <v>1</v>
      </c>
      <c r="F73" s="13" t="s">
        <v>38</v>
      </c>
      <c r="G73" s="12" t="s">
        <v>28</v>
      </c>
      <c r="H73" s="18">
        <v>0</v>
      </c>
      <c r="I73" s="18">
        <v>30000</v>
      </c>
      <c r="J73" s="18">
        <v>0</v>
      </c>
      <c r="K73" s="18">
        <v>0</v>
      </c>
      <c r="L73" s="25">
        <f t="shared" si="8"/>
        <v>30000</v>
      </c>
      <c r="M73" s="10" t="s">
        <v>11</v>
      </c>
      <c r="N73" s="12" t="s">
        <v>32</v>
      </c>
      <c r="O73" s="12">
        <v>1</v>
      </c>
      <c r="P73" s="17">
        <v>30000</v>
      </c>
      <c r="Q73" s="10" t="s">
        <v>55</v>
      </c>
      <c r="R73" s="10" t="s">
        <v>43</v>
      </c>
      <c r="S73" s="26">
        <v>0</v>
      </c>
      <c r="T73" s="26">
        <v>30000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</row>
    <row r="74" spans="1:25" ht="15.75" customHeight="1" x14ac:dyDescent="0.25">
      <c r="A74" s="9" t="s">
        <v>37</v>
      </c>
      <c r="B74" s="9" t="s">
        <v>37</v>
      </c>
      <c r="C74" s="9">
        <v>2721</v>
      </c>
      <c r="D74" s="11">
        <v>20000</v>
      </c>
      <c r="E74" s="12">
        <v>1</v>
      </c>
      <c r="F74" s="13" t="s">
        <v>38</v>
      </c>
      <c r="G74" s="12" t="s">
        <v>28</v>
      </c>
      <c r="H74" s="18">
        <v>0</v>
      </c>
      <c r="I74" s="18">
        <v>20000</v>
      </c>
      <c r="J74" s="18">
        <v>0</v>
      </c>
      <c r="K74" s="18">
        <v>0</v>
      </c>
      <c r="L74" s="25">
        <f t="shared" si="8"/>
        <v>20000</v>
      </c>
      <c r="M74" s="10" t="s">
        <v>11</v>
      </c>
      <c r="N74" s="12" t="s">
        <v>32</v>
      </c>
      <c r="O74" s="12">
        <v>1</v>
      </c>
      <c r="P74" s="17">
        <v>20000</v>
      </c>
      <c r="Q74" s="10" t="s">
        <v>56</v>
      </c>
      <c r="R74" s="10" t="s">
        <v>43</v>
      </c>
      <c r="S74" s="26">
        <v>0</v>
      </c>
      <c r="T74" s="26">
        <v>20000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</row>
    <row r="75" spans="1:25" ht="15.75" customHeight="1" x14ac:dyDescent="0.25">
      <c r="A75" s="9" t="s">
        <v>37</v>
      </c>
      <c r="B75" s="9" t="s">
        <v>37</v>
      </c>
      <c r="C75" s="9">
        <v>2731</v>
      </c>
      <c r="D75" s="11">
        <v>200000</v>
      </c>
      <c r="E75" s="12">
        <v>1</v>
      </c>
      <c r="F75" s="13" t="s">
        <v>38</v>
      </c>
      <c r="G75" s="12" t="s">
        <v>28</v>
      </c>
      <c r="H75" s="18">
        <v>0</v>
      </c>
      <c r="I75" s="18">
        <v>200000</v>
      </c>
      <c r="J75" s="18">
        <v>0</v>
      </c>
      <c r="K75" s="18">
        <v>0</v>
      </c>
      <c r="L75" s="25">
        <f t="shared" si="8"/>
        <v>200000</v>
      </c>
      <c r="M75" s="10" t="s">
        <v>11</v>
      </c>
      <c r="N75" s="12" t="s">
        <v>32</v>
      </c>
      <c r="O75" s="12">
        <v>1</v>
      </c>
      <c r="P75" s="17">
        <v>200000</v>
      </c>
      <c r="Q75" s="10" t="s">
        <v>50</v>
      </c>
      <c r="R75" s="10" t="s">
        <v>43</v>
      </c>
      <c r="S75" s="26">
        <v>0</v>
      </c>
      <c r="T75" s="26">
        <v>200000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</row>
    <row r="76" spans="1:25" ht="15.75" customHeight="1" x14ac:dyDescent="0.25">
      <c r="A76" s="9" t="s">
        <v>37</v>
      </c>
      <c r="B76" s="9" t="s">
        <v>37</v>
      </c>
      <c r="C76" s="9">
        <v>2731</v>
      </c>
      <c r="D76" s="11">
        <v>1000</v>
      </c>
      <c r="E76" s="12">
        <v>1</v>
      </c>
      <c r="F76" s="13" t="s">
        <v>38</v>
      </c>
      <c r="G76" s="12" t="s">
        <v>28</v>
      </c>
      <c r="H76" s="18">
        <v>250</v>
      </c>
      <c r="I76" s="18">
        <v>250</v>
      </c>
      <c r="J76" s="18">
        <v>250</v>
      </c>
      <c r="K76" s="18">
        <v>250</v>
      </c>
      <c r="L76" s="25">
        <f t="shared" si="8"/>
        <v>1000</v>
      </c>
      <c r="M76" s="10" t="s">
        <v>42</v>
      </c>
      <c r="N76" s="12" t="s">
        <v>32</v>
      </c>
      <c r="O76" s="12">
        <v>1</v>
      </c>
      <c r="P76" s="17">
        <v>1000</v>
      </c>
      <c r="Q76" s="10" t="s">
        <v>51</v>
      </c>
      <c r="R76" s="10" t="s">
        <v>43</v>
      </c>
      <c r="S76" s="26">
        <v>0</v>
      </c>
      <c r="T76" s="18">
        <v>1000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</row>
    <row r="77" spans="1:25" ht="15.75" customHeight="1" x14ac:dyDescent="0.25">
      <c r="A77" s="9" t="s">
        <v>37</v>
      </c>
      <c r="B77" s="9" t="s">
        <v>37</v>
      </c>
      <c r="C77" s="9">
        <v>2741</v>
      </c>
      <c r="D77" s="11">
        <v>357500</v>
      </c>
      <c r="E77" s="12">
        <v>1</v>
      </c>
      <c r="F77" s="13" t="s">
        <v>38</v>
      </c>
      <c r="G77" s="12" t="s">
        <v>28</v>
      </c>
      <c r="H77" s="18">
        <f t="shared" ref="H77:K77" si="12">357500/4</f>
        <v>89375</v>
      </c>
      <c r="I77" s="18">
        <f t="shared" si="12"/>
        <v>89375</v>
      </c>
      <c r="J77" s="18">
        <f t="shared" si="12"/>
        <v>89375</v>
      </c>
      <c r="K77" s="18">
        <f t="shared" si="12"/>
        <v>89375</v>
      </c>
      <c r="L77" s="25">
        <f t="shared" si="8"/>
        <v>357500</v>
      </c>
      <c r="M77" s="10" t="s">
        <v>42</v>
      </c>
      <c r="N77" s="12" t="s">
        <v>32</v>
      </c>
      <c r="O77" s="12">
        <v>1</v>
      </c>
      <c r="P77" s="17">
        <v>357500</v>
      </c>
      <c r="Q77" s="10" t="s">
        <v>51</v>
      </c>
      <c r="R77" s="10" t="s">
        <v>43</v>
      </c>
      <c r="S77" s="26">
        <v>0</v>
      </c>
      <c r="T77" s="11">
        <v>7500</v>
      </c>
      <c r="U77" s="18">
        <v>350000</v>
      </c>
      <c r="V77" s="18">
        <v>0</v>
      </c>
      <c r="W77" s="18">
        <v>0</v>
      </c>
      <c r="X77" s="18">
        <v>0</v>
      </c>
      <c r="Y77" s="18">
        <v>0</v>
      </c>
    </row>
    <row r="78" spans="1:25" ht="15.75" customHeight="1" x14ac:dyDescent="0.25">
      <c r="A78" s="9" t="s">
        <v>37</v>
      </c>
      <c r="B78" s="9" t="s">
        <v>37</v>
      </c>
      <c r="C78" s="9">
        <v>2911</v>
      </c>
      <c r="D78" s="11">
        <v>300000</v>
      </c>
      <c r="E78" s="12">
        <v>1</v>
      </c>
      <c r="F78" s="13" t="s">
        <v>38</v>
      </c>
      <c r="G78" s="12" t="s">
        <v>28</v>
      </c>
      <c r="H78" s="18">
        <v>0</v>
      </c>
      <c r="I78" s="18">
        <v>300000</v>
      </c>
      <c r="J78" s="18">
        <v>0</v>
      </c>
      <c r="K78" s="18">
        <v>0</v>
      </c>
      <c r="L78" s="25">
        <f t="shared" si="8"/>
        <v>300000</v>
      </c>
      <c r="M78" s="10" t="s">
        <v>11</v>
      </c>
      <c r="N78" s="12" t="s">
        <v>32</v>
      </c>
      <c r="O78" s="12">
        <v>1</v>
      </c>
      <c r="P78" s="17">
        <v>300000</v>
      </c>
      <c r="Q78" s="10" t="s">
        <v>55</v>
      </c>
      <c r="R78" s="10" t="s">
        <v>40</v>
      </c>
      <c r="S78" s="26">
        <v>0</v>
      </c>
      <c r="T78" s="26">
        <v>208112</v>
      </c>
      <c r="U78" s="18">
        <f>300000-208112</f>
        <v>91888</v>
      </c>
      <c r="V78" s="18">
        <v>0</v>
      </c>
      <c r="W78" s="18">
        <v>0</v>
      </c>
      <c r="X78" s="18">
        <v>0</v>
      </c>
      <c r="Y78" s="18">
        <v>0</v>
      </c>
    </row>
    <row r="79" spans="1:25" ht="15.75" customHeight="1" x14ac:dyDescent="0.25">
      <c r="A79" s="9" t="s">
        <v>37</v>
      </c>
      <c r="B79" s="9" t="s">
        <v>37</v>
      </c>
      <c r="C79" s="9">
        <v>2911</v>
      </c>
      <c r="D79" s="11">
        <v>100000</v>
      </c>
      <c r="E79" s="12">
        <v>1</v>
      </c>
      <c r="F79" s="13" t="s">
        <v>38</v>
      </c>
      <c r="G79" s="12" t="s">
        <v>28</v>
      </c>
      <c r="H79" s="18">
        <v>0</v>
      </c>
      <c r="I79" s="18">
        <v>100000</v>
      </c>
      <c r="J79" s="18">
        <v>0</v>
      </c>
      <c r="K79" s="18">
        <v>0</v>
      </c>
      <c r="L79" s="25">
        <f t="shared" si="8"/>
        <v>100000</v>
      </c>
      <c r="M79" s="10" t="s">
        <v>11</v>
      </c>
      <c r="N79" s="12" t="s">
        <v>32</v>
      </c>
      <c r="O79" s="12">
        <v>1</v>
      </c>
      <c r="P79" s="17">
        <v>100000</v>
      </c>
      <c r="Q79" s="10" t="s">
        <v>46</v>
      </c>
      <c r="R79" s="10" t="s">
        <v>59</v>
      </c>
      <c r="S79" s="26">
        <v>100000</v>
      </c>
      <c r="T79" s="26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</row>
    <row r="80" spans="1:25" ht="15.75" customHeight="1" x14ac:dyDescent="0.25">
      <c r="A80" s="9" t="s">
        <v>37</v>
      </c>
      <c r="B80" s="9" t="s">
        <v>37</v>
      </c>
      <c r="C80" s="9">
        <v>2911</v>
      </c>
      <c r="D80" s="11">
        <v>6000</v>
      </c>
      <c r="E80" s="12">
        <v>1</v>
      </c>
      <c r="F80" s="13" t="s">
        <v>38</v>
      </c>
      <c r="G80" s="12" t="s">
        <v>28</v>
      </c>
      <c r="H80" s="18">
        <v>1500</v>
      </c>
      <c r="I80" s="18">
        <v>1500</v>
      </c>
      <c r="J80" s="18">
        <v>1500</v>
      </c>
      <c r="K80" s="18">
        <v>1500</v>
      </c>
      <c r="L80" s="25">
        <f t="shared" si="8"/>
        <v>6000</v>
      </c>
      <c r="M80" s="10" t="s">
        <v>42</v>
      </c>
      <c r="N80" s="12" t="s">
        <v>32</v>
      </c>
      <c r="O80" s="12">
        <v>1</v>
      </c>
      <c r="P80" s="17">
        <v>6000</v>
      </c>
      <c r="Q80" s="10" t="s">
        <v>51</v>
      </c>
      <c r="R80" s="10" t="s">
        <v>43</v>
      </c>
      <c r="S80" s="26">
        <v>0</v>
      </c>
      <c r="T80" s="18">
        <v>6000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</row>
    <row r="81" spans="1:25" ht="15.75" customHeight="1" x14ac:dyDescent="0.25">
      <c r="A81" s="9" t="s">
        <v>37</v>
      </c>
      <c r="B81" s="9" t="s">
        <v>37</v>
      </c>
      <c r="C81" s="9">
        <v>2921</v>
      </c>
      <c r="D81" s="11">
        <v>20000</v>
      </c>
      <c r="E81" s="12">
        <v>1</v>
      </c>
      <c r="F81" s="13" t="s">
        <v>38</v>
      </c>
      <c r="G81" s="12" t="s">
        <v>28</v>
      </c>
      <c r="H81" s="18">
        <v>5000</v>
      </c>
      <c r="I81" s="18">
        <v>5000</v>
      </c>
      <c r="J81" s="18">
        <v>5000</v>
      </c>
      <c r="K81" s="18">
        <v>5000</v>
      </c>
      <c r="L81" s="25">
        <f t="shared" si="8"/>
        <v>20000</v>
      </c>
      <c r="M81" s="10" t="s">
        <v>42</v>
      </c>
      <c r="N81" s="12" t="s">
        <v>32</v>
      </c>
      <c r="O81" s="12">
        <v>1</v>
      </c>
      <c r="P81" s="17">
        <v>20000</v>
      </c>
      <c r="Q81" s="10" t="s">
        <v>55</v>
      </c>
      <c r="R81" s="10" t="s">
        <v>43</v>
      </c>
      <c r="S81" s="26">
        <v>0</v>
      </c>
      <c r="T81" s="26">
        <v>20000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</row>
    <row r="82" spans="1:25" ht="15.75" customHeight="1" x14ac:dyDescent="0.25">
      <c r="A82" s="9" t="s">
        <v>37</v>
      </c>
      <c r="B82" s="9" t="s">
        <v>37</v>
      </c>
      <c r="C82" s="9">
        <v>2921</v>
      </c>
      <c r="D82" s="11">
        <v>6000</v>
      </c>
      <c r="E82" s="12">
        <v>1</v>
      </c>
      <c r="F82" s="13" t="s">
        <v>38</v>
      </c>
      <c r="G82" s="12" t="s">
        <v>28</v>
      </c>
      <c r="H82" s="18">
        <v>1500</v>
      </c>
      <c r="I82" s="18">
        <v>1500</v>
      </c>
      <c r="J82" s="18">
        <v>1500</v>
      </c>
      <c r="K82" s="18">
        <v>1500</v>
      </c>
      <c r="L82" s="25">
        <f t="shared" si="8"/>
        <v>6000</v>
      </c>
      <c r="M82" s="10" t="s">
        <v>42</v>
      </c>
      <c r="N82" s="12" t="s">
        <v>32</v>
      </c>
      <c r="O82" s="12">
        <v>1</v>
      </c>
      <c r="P82" s="17">
        <v>6000</v>
      </c>
      <c r="Q82" s="10" t="s">
        <v>51</v>
      </c>
      <c r="R82" s="10" t="s">
        <v>43</v>
      </c>
      <c r="S82" s="26">
        <v>0</v>
      </c>
      <c r="T82" s="18">
        <v>6000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</row>
    <row r="83" spans="1:25" ht="15.75" customHeight="1" x14ac:dyDescent="0.25">
      <c r="A83" s="9" t="s">
        <v>37</v>
      </c>
      <c r="B83" s="9" t="s">
        <v>37</v>
      </c>
      <c r="C83" s="9">
        <v>2931</v>
      </c>
      <c r="D83" s="11">
        <v>20000</v>
      </c>
      <c r="E83" s="12">
        <v>1</v>
      </c>
      <c r="F83" s="13" t="s">
        <v>38</v>
      </c>
      <c r="G83" s="12" t="s">
        <v>28</v>
      </c>
      <c r="H83" s="18">
        <v>5000</v>
      </c>
      <c r="I83" s="18">
        <v>5000</v>
      </c>
      <c r="J83" s="18">
        <v>5000</v>
      </c>
      <c r="K83" s="18">
        <v>5000</v>
      </c>
      <c r="L83" s="25">
        <f t="shared" si="8"/>
        <v>20000</v>
      </c>
      <c r="M83" s="10" t="s">
        <v>42</v>
      </c>
      <c r="N83" s="12" t="s">
        <v>32</v>
      </c>
      <c r="O83" s="12">
        <v>1</v>
      </c>
      <c r="P83" s="17">
        <v>20000</v>
      </c>
      <c r="Q83" s="10" t="s">
        <v>55</v>
      </c>
      <c r="R83" s="10" t="s">
        <v>43</v>
      </c>
      <c r="S83" s="26">
        <v>0</v>
      </c>
      <c r="T83" s="26">
        <v>20000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</row>
    <row r="84" spans="1:25" ht="15.75" customHeight="1" x14ac:dyDescent="0.25">
      <c r="A84" s="9" t="s">
        <v>37</v>
      </c>
      <c r="B84" s="9" t="s">
        <v>37</v>
      </c>
      <c r="C84" s="9">
        <v>2941</v>
      </c>
      <c r="D84" s="11">
        <v>400000</v>
      </c>
      <c r="E84" s="12">
        <v>1</v>
      </c>
      <c r="F84" s="13" t="s">
        <v>38</v>
      </c>
      <c r="G84" s="12" t="s">
        <v>28</v>
      </c>
      <c r="H84" s="18">
        <v>0</v>
      </c>
      <c r="I84" s="18">
        <v>400000</v>
      </c>
      <c r="J84" s="18">
        <v>0</v>
      </c>
      <c r="K84" s="18">
        <v>0</v>
      </c>
      <c r="L84" s="25">
        <f t="shared" si="8"/>
        <v>400000</v>
      </c>
      <c r="M84" s="10" t="s">
        <v>11</v>
      </c>
      <c r="N84" s="12" t="s">
        <v>32</v>
      </c>
      <c r="O84" s="12">
        <v>1</v>
      </c>
      <c r="P84" s="17">
        <v>400000</v>
      </c>
      <c r="Q84" s="10" t="s">
        <v>46</v>
      </c>
      <c r="R84" s="10" t="s">
        <v>40</v>
      </c>
      <c r="S84" s="26">
        <v>0</v>
      </c>
      <c r="T84" s="26">
        <v>400000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</row>
    <row r="85" spans="1:25" ht="15.75" customHeight="1" x14ac:dyDescent="0.25">
      <c r="A85" s="9" t="s">
        <v>37</v>
      </c>
      <c r="B85" s="9" t="s">
        <v>37</v>
      </c>
      <c r="C85" s="9">
        <v>2941</v>
      </c>
      <c r="D85" s="11">
        <v>100000</v>
      </c>
      <c r="E85" s="12">
        <v>1</v>
      </c>
      <c r="F85" s="13" t="s">
        <v>38</v>
      </c>
      <c r="G85" s="12" t="s">
        <v>28</v>
      </c>
      <c r="H85" s="18">
        <v>0</v>
      </c>
      <c r="I85" s="18">
        <v>100000</v>
      </c>
      <c r="J85" s="18">
        <v>0</v>
      </c>
      <c r="K85" s="18">
        <v>0</v>
      </c>
      <c r="L85" s="25">
        <f t="shared" si="8"/>
        <v>100000</v>
      </c>
      <c r="M85" s="10" t="s">
        <v>11</v>
      </c>
      <c r="N85" s="12" t="s">
        <v>32</v>
      </c>
      <c r="O85" s="12">
        <v>1</v>
      </c>
      <c r="P85" s="17">
        <v>100000</v>
      </c>
      <c r="Q85" s="10" t="s">
        <v>46</v>
      </c>
      <c r="R85" s="10" t="s">
        <v>59</v>
      </c>
      <c r="S85" s="26">
        <v>100000</v>
      </c>
      <c r="T85" s="26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</row>
    <row r="86" spans="1:25" ht="15.75" customHeight="1" x14ac:dyDescent="0.25">
      <c r="A86" s="9" t="s">
        <v>37</v>
      </c>
      <c r="B86" s="9" t="s">
        <v>37</v>
      </c>
      <c r="C86" s="9">
        <v>2941</v>
      </c>
      <c r="D86" s="11">
        <v>50000</v>
      </c>
      <c r="E86" s="12">
        <v>1</v>
      </c>
      <c r="F86" s="13" t="s">
        <v>38</v>
      </c>
      <c r="G86" s="12" t="s">
        <v>28</v>
      </c>
      <c r="H86" s="18">
        <v>0</v>
      </c>
      <c r="I86" s="18">
        <v>50000</v>
      </c>
      <c r="J86" s="18">
        <v>0</v>
      </c>
      <c r="K86" s="18">
        <v>0</v>
      </c>
      <c r="L86" s="25">
        <f t="shared" si="8"/>
        <v>50000</v>
      </c>
      <c r="M86" s="10" t="s">
        <v>11</v>
      </c>
      <c r="N86" s="12" t="s">
        <v>32</v>
      </c>
      <c r="O86" s="12">
        <v>1</v>
      </c>
      <c r="P86" s="17">
        <v>50000</v>
      </c>
      <c r="Q86" s="10" t="s">
        <v>46</v>
      </c>
      <c r="R86" s="10" t="s">
        <v>43</v>
      </c>
      <c r="S86" s="26">
        <v>0</v>
      </c>
      <c r="T86" s="26">
        <v>0</v>
      </c>
      <c r="U86" s="18">
        <v>0</v>
      </c>
      <c r="V86" s="18">
        <v>0</v>
      </c>
      <c r="W86" s="18">
        <v>0</v>
      </c>
      <c r="X86" s="18">
        <v>0</v>
      </c>
      <c r="Y86" s="18">
        <v>50000</v>
      </c>
    </row>
    <row r="87" spans="1:25" ht="15.75" customHeight="1" x14ac:dyDescent="0.25">
      <c r="A87" s="9" t="s">
        <v>37</v>
      </c>
      <c r="B87" s="9" t="s">
        <v>37</v>
      </c>
      <c r="C87" s="9">
        <v>2941</v>
      </c>
      <c r="D87" s="11">
        <v>20000</v>
      </c>
      <c r="E87" s="12">
        <v>1</v>
      </c>
      <c r="F87" s="13" t="s">
        <v>38</v>
      </c>
      <c r="G87" s="12" t="s">
        <v>28</v>
      </c>
      <c r="H87" s="18">
        <v>5000</v>
      </c>
      <c r="I87" s="18">
        <v>5000</v>
      </c>
      <c r="J87" s="18">
        <v>5000</v>
      </c>
      <c r="K87" s="18">
        <v>5000</v>
      </c>
      <c r="L87" s="25">
        <f t="shared" si="8"/>
        <v>20000</v>
      </c>
      <c r="M87" s="10" t="s">
        <v>42</v>
      </c>
      <c r="N87" s="12" t="s">
        <v>32</v>
      </c>
      <c r="O87" s="12">
        <v>1</v>
      </c>
      <c r="P87" s="17">
        <v>20000</v>
      </c>
      <c r="Q87" s="10" t="s">
        <v>51</v>
      </c>
      <c r="R87" s="10" t="s">
        <v>43</v>
      </c>
      <c r="S87" s="26">
        <v>0</v>
      </c>
      <c r="T87" s="26">
        <v>18000</v>
      </c>
      <c r="U87" s="18">
        <v>0</v>
      </c>
      <c r="V87" s="18">
        <v>0</v>
      </c>
      <c r="W87" s="18">
        <v>0</v>
      </c>
      <c r="X87" s="18">
        <v>2000</v>
      </c>
      <c r="Y87" s="18">
        <v>0</v>
      </c>
    </row>
    <row r="88" spans="1:25" ht="15.75" customHeight="1" x14ac:dyDescent="0.25">
      <c r="A88" s="9" t="s">
        <v>37</v>
      </c>
      <c r="B88" s="9" t="s">
        <v>37</v>
      </c>
      <c r="C88" s="9">
        <v>2961</v>
      </c>
      <c r="D88" s="11">
        <v>270000</v>
      </c>
      <c r="E88" s="12">
        <v>1</v>
      </c>
      <c r="F88" s="13" t="s">
        <v>38</v>
      </c>
      <c r="G88" s="12" t="s">
        <v>28</v>
      </c>
      <c r="H88" s="18">
        <v>0</v>
      </c>
      <c r="I88" s="18">
        <v>270000</v>
      </c>
      <c r="J88" s="18">
        <v>0</v>
      </c>
      <c r="K88" s="18">
        <v>0</v>
      </c>
      <c r="L88" s="25">
        <f t="shared" si="8"/>
        <v>270000</v>
      </c>
      <c r="M88" s="10" t="s">
        <v>11</v>
      </c>
      <c r="N88" s="12" t="s">
        <v>32</v>
      </c>
      <c r="O88" s="12">
        <v>1</v>
      </c>
      <c r="P88" s="17">
        <v>270000</v>
      </c>
      <c r="Q88" s="10" t="s">
        <v>55</v>
      </c>
      <c r="R88" s="10" t="s">
        <v>40</v>
      </c>
      <c r="S88" s="26">
        <v>0</v>
      </c>
      <c r="T88" s="26">
        <v>270000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</row>
    <row r="89" spans="1:25" ht="15.75" customHeight="1" x14ac:dyDescent="0.25">
      <c r="A89" s="9" t="s">
        <v>37</v>
      </c>
      <c r="B89" s="9" t="s">
        <v>37</v>
      </c>
      <c r="C89" s="9">
        <v>2961</v>
      </c>
      <c r="D89" s="11">
        <v>60000</v>
      </c>
      <c r="E89" s="12">
        <v>1</v>
      </c>
      <c r="F89" s="13" t="s">
        <v>38</v>
      </c>
      <c r="G89" s="12" t="s">
        <v>28</v>
      </c>
      <c r="H89" s="18">
        <v>15000</v>
      </c>
      <c r="I89" s="18">
        <v>15000</v>
      </c>
      <c r="J89" s="18">
        <v>15000</v>
      </c>
      <c r="K89" s="18">
        <v>15000</v>
      </c>
      <c r="L89" s="25">
        <f t="shared" si="8"/>
        <v>60000</v>
      </c>
      <c r="M89" s="10" t="s">
        <v>42</v>
      </c>
      <c r="N89" s="12" t="s">
        <v>32</v>
      </c>
      <c r="O89" s="12">
        <v>1</v>
      </c>
      <c r="P89" s="17">
        <v>60000</v>
      </c>
      <c r="Q89" s="10" t="s">
        <v>51</v>
      </c>
      <c r="R89" s="10" t="s">
        <v>43</v>
      </c>
      <c r="S89" s="26">
        <v>0</v>
      </c>
      <c r="T89" s="26">
        <v>60000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</row>
    <row r="90" spans="1:25" ht="15.75" customHeight="1" x14ac:dyDescent="0.25">
      <c r="A90" s="9" t="s">
        <v>37</v>
      </c>
      <c r="B90" s="9" t="s">
        <v>37</v>
      </c>
      <c r="C90" s="9">
        <v>2961</v>
      </c>
      <c r="D90" s="11">
        <v>50000</v>
      </c>
      <c r="E90" s="12">
        <v>1</v>
      </c>
      <c r="F90" s="13" t="s">
        <v>38</v>
      </c>
      <c r="G90" s="12" t="s">
        <v>28</v>
      </c>
      <c r="H90" s="18">
        <v>12500</v>
      </c>
      <c r="I90" s="18">
        <v>12500</v>
      </c>
      <c r="J90" s="18">
        <v>12500</v>
      </c>
      <c r="K90" s="18">
        <v>12500</v>
      </c>
      <c r="L90" s="25">
        <f t="shared" si="8"/>
        <v>50000</v>
      </c>
      <c r="M90" s="10" t="s">
        <v>42</v>
      </c>
      <c r="N90" s="12" t="s">
        <v>32</v>
      </c>
      <c r="O90" s="12">
        <v>1</v>
      </c>
      <c r="P90" s="17">
        <v>50000</v>
      </c>
      <c r="Q90" s="10" t="s">
        <v>55</v>
      </c>
      <c r="R90" s="10" t="s">
        <v>43</v>
      </c>
      <c r="S90" s="26">
        <v>0</v>
      </c>
      <c r="T90" s="26">
        <v>50000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</row>
    <row r="91" spans="1:25" ht="15.75" customHeight="1" x14ac:dyDescent="0.25">
      <c r="A91" s="19" t="s">
        <v>60</v>
      </c>
      <c r="B91" s="19"/>
      <c r="C91" s="20" t="s">
        <v>61</v>
      </c>
      <c r="D91" s="27">
        <v>91126473.659999996</v>
      </c>
      <c r="E91" s="23"/>
      <c r="F91" s="24"/>
      <c r="G91" s="23"/>
      <c r="H91" s="27">
        <f t="shared" ref="H91:K91" si="13">SUM(H92:H208)</f>
        <v>37461586.159999996</v>
      </c>
      <c r="I91" s="27">
        <f t="shared" si="13"/>
        <v>25833187.5</v>
      </c>
      <c r="J91" s="27">
        <f t="shared" si="13"/>
        <v>17718187.5</v>
      </c>
      <c r="K91" s="27">
        <f t="shared" si="13"/>
        <v>4113512.5</v>
      </c>
      <c r="L91" s="27">
        <f t="shared" si="8"/>
        <v>85126473.659999996</v>
      </c>
      <c r="M91" s="21"/>
      <c r="N91" s="23"/>
      <c r="O91" s="23"/>
      <c r="P91" s="27">
        <f>SUM(P92:P208)</f>
        <v>85126473.659999996</v>
      </c>
      <c r="Q91" s="21"/>
      <c r="R91" s="21"/>
      <c r="S91" s="27">
        <f t="shared" ref="S91:Y91" si="14">SUM(S92:S208)</f>
        <v>28143800</v>
      </c>
      <c r="T91" s="27">
        <f t="shared" si="14"/>
        <v>37176100</v>
      </c>
      <c r="U91" s="27">
        <f t="shared" si="14"/>
        <v>16464473.66</v>
      </c>
      <c r="V91" s="27">
        <f t="shared" si="14"/>
        <v>411700</v>
      </c>
      <c r="W91" s="27">
        <f t="shared" si="14"/>
        <v>281400</v>
      </c>
      <c r="X91" s="27">
        <f t="shared" si="14"/>
        <v>1610000</v>
      </c>
      <c r="Y91" s="27">
        <f t="shared" si="14"/>
        <v>1039000</v>
      </c>
    </row>
    <row r="92" spans="1:25" ht="15.75" customHeight="1" x14ac:dyDescent="0.25">
      <c r="A92" s="9" t="s">
        <v>37</v>
      </c>
      <c r="B92" s="9" t="s">
        <v>37</v>
      </c>
      <c r="C92" s="9">
        <v>3111</v>
      </c>
      <c r="D92" s="11">
        <v>3500000</v>
      </c>
      <c r="E92" s="12">
        <v>12</v>
      </c>
      <c r="F92" s="13" t="s">
        <v>27</v>
      </c>
      <c r="G92" s="12" t="s">
        <v>28</v>
      </c>
      <c r="H92" s="18">
        <f t="shared" ref="H92:K92" si="15">3500000/4</f>
        <v>875000</v>
      </c>
      <c r="I92" s="18">
        <f t="shared" si="15"/>
        <v>875000</v>
      </c>
      <c r="J92" s="18">
        <f t="shared" si="15"/>
        <v>875000</v>
      </c>
      <c r="K92" s="18">
        <f t="shared" si="15"/>
        <v>875000</v>
      </c>
      <c r="L92" s="25">
        <f t="shared" si="8"/>
        <v>3500000</v>
      </c>
      <c r="M92" s="10" t="s">
        <v>42</v>
      </c>
      <c r="N92" s="12" t="s">
        <v>32</v>
      </c>
      <c r="O92" s="12">
        <v>1</v>
      </c>
      <c r="P92" s="17">
        <v>3500000</v>
      </c>
      <c r="Q92" s="10" t="s">
        <v>55</v>
      </c>
      <c r="R92" s="10" t="s">
        <v>52</v>
      </c>
      <c r="S92" s="26">
        <v>0</v>
      </c>
      <c r="T92" s="26">
        <v>3500000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</row>
    <row r="93" spans="1:25" ht="15.75" customHeight="1" x14ac:dyDescent="0.25">
      <c r="A93" s="9" t="s">
        <v>37</v>
      </c>
      <c r="B93" s="9" t="s">
        <v>37</v>
      </c>
      <c r="C93" s="9">
        <v>3121</v>
      </c>
      <c r="D93" s="11">
        <v>1000</v>
      </c>
      <c r="E93" s="12">
        <v>12</v>
      </c>
      <c r="F93" s="13" t="s">
        <v>27</v>
      </c>
      <c r="G93" s="12" t="s">
        <v>28</v>
      </c>
      <c r="H93" s="18">
        <v>250</v>
      </c>
      <c r="I93" s="18">
        <v>250</v>
      </c>
      <c r="J93" s="18">
        <v>250</v>
      </c>
      <c r="K93" s="18">
        <v>250</v>
      </c>
      <c r="L93" s="25">
        <f t="shared" si="8"/>
        <v>1000</v>
      </c>
      <c r="M93" s="10" t="s">
        <v>42</v>
      </c>
      <c r="N93" s="12" t="s">
        <v>32</v>
      </c>
      <c r="O93" s="12">
        <v>1</v>
      </c>
      <c r="P93" s="17">
        <v>1000</v>
      </c>
      <c r="Q93" s="10" t="s">
        <v>51</v>
      </c>
      <c r="R93" s="10" t="s">
        <v>43</v>
      </c>
      <c r="S93" s="28">
        <v>0</v>
      </c>
      <c r="T93" s="28">
        <v>1000</v>
      </c>
      <c r="U93" s="18">
        <v>0</v>
      </c>
      <c r="V93" s="18">
        <v>0</v>
      </c>
      <c r="W93" s="18"/>
      <c r="X93" s="18">
        <v>0</v>
      </c>
      <c r="Y93" s="18">
        <v>0</v>
      </c>
    </row>
    <row r="94" spans="1:25" ht="69" customHeight="1" x14ac:dyDescent="0.25">
      <c r="A94" s="9" t="s">
        <v>37</v>
      </c>
      <c r="B94" s="9" t="s">
        <v>37</v>
      </c>
      <c r="C94" s="9">
        <v>3131</v>
      </c>
      <c r="D94" s="11">
        <v>700000</v>
      </c>
      <c r="E94" s="12">
        <v>12</v>
      </c>
      <c r="F94" s="13" t="s">
        <v>27</v>
      </c>
      <c r="G94" s="12" t="s">
        <v>28</v>
      </c>
      <c r="H94" s="18">
        <f t="shared" ref="H94:K94" si="16">700000/4</f>
        <v>175000</v>
      </c>
      <c r="I94" s="18">
        <f t="shared" si="16"/>
        <v>175000</v>
      </c>
      <c r="J94" s="18">
        <f t="shared" si="16"/>
        <v>175000</v>
      </c>
      <c r="K94" s="18">
        <f t="shared" si="16"/>
        <v>175000</v>
      </c>
      <c r="L94" s="25">
        <f t="shared" si="8"/>
        <v>700000</v>
      </c>
      <c r="M94" s="10" t="s">
        <v>42</v>
      </c>
      <c r="N94" s="12" t="s">
        <v>32</v>
      </c>
      <c r="O94" s="12">
        <v>1</v>
      </c>
      <c r="P94" s="17">
        <v>700000</v>
      </c>
      <c r="Q94" s="10" t="s">
        <v>55</v>
      </c>
      <c r="R94" s="10" t="s">
        <v>52</v>
      </c>
      <c r="S94" s="26">
        <v>0</v>
      </c>
      <c r="T94" s="26">
        <v>700000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</row>
    <row r="95" spans="1:25" ht="15.75" customHeight="1" x14ac:dyDescent="0.25">
      <c r="A95" s="9" t="s">
        <v>37</v>
      </c>
      <c r="B95" s="9" t="s">
        <v>37</v>
      </c>
      <c r="C95" s="9">
        <v>3131</v>
      </c>
      <c r="D95" s="11">
        <v>50000</v>
      </c>
      <c r="E95" s="12">
        <v>12</v>
      </c>
      <c r="F95" s="13" t="s">
        <v>27</v>
      </c>
      <c r="G95" s="12" t="s">
        <v>28</v>
      </c>
      <c r="H95" s="18">
        <v>12500</v>
      </c>
      <c r="I95" s="18">
        <v>12500</v>
      </c>
      <c r="J95" s="18">
        <v>12500</v>
      </c>
      <c r="K95" s="18">
        <v>12500</v>
      </c>
      <c r="L95" s="25">
        <f t="shared" si="8"/>
        <v>50000</v>
      </c>
      <c r="M95" s="10" t="s">
        <v>42</v>
      </c>
      <c r="N95" s="12" t="s">
        <v>32</v>
      </c>
      <c r="O95" s="12">
        <v>1</v>
      </c>
      <c r="P95" s="17">
        <v>50000</v>
      </c>
      <c r="Q95" s="10" t="s">
        <v>55</v>
      </c>
      <c r="R95" s="10" t="s">
        <v>52</v>
      </c>
      <c r="S95" s="28">
        <v>0</v>
      </c>
      <c r="T95" s="28">
        <v>50000</v>
      </c>
      <c r="U95" s="18">
        <v>0</v>
      </c>
      <c r="V95" s="18">
        <v>0</v>
      </c>
      <c r="W95" s="18"/>
      <c r="X95" s="18">
        <v>0</v>
      </c>
      <c r="Y95" s="18">
        <v>0</v>
      </c>
    </row>
    <row r="96" spans="1:25" ht="15.75" customHeight="1" x14ac:dyDescent="0.25">
      <c r="A96" s="9" t="s">
        <v>37</v>
      </c>
      <c r="B96" s="9" t="s">
        <v>37</v>
      </c>
      <c r="C96" s="9">
        <v>3131</v>
      </c>
      <c r="D96" s="11">
        <v>50000</v>
      </c>
      <c r="E96" s="12">
        <v>12</v>
      </c>
      <c r="F96" s="13" t="s">
        <v>27</v>
      </c>
      <c r="G96" s="12" t="s">
        <v>28</v>
      </c>
      <c r="H96" s="18">
        <v>12500</v>
      </c>
      <c r="I96" s="18">
        <v>12500</v>
      </c>
      <c r="J96" s="18">
        <v>12500</v>
      </c>
      <c r="K96" s="18">
        <v>12500</v>
      </c>
      <c r="L96" s="25">
        <f t="shared" si="8"/>
        <v>50000</v>
      </c>
      <c r="M96" s="10" t="s">
        <v>42</v>
      </c>
      <c r="N96" s="12" t="s">
        <v>32</v>
      </c>
      <c r="O96" s="12">
        <v>1</v>
      </c>
      <c r="P96" s="17">
        <v>50000</v>
      </c>
      <c r="Q96" s="10" t="s">
        <v>55</v>
      </c>
      <c r="R96" s="10" t="s">
        <v>43</v>
      </c>
      <c r="S96" s="28">
        <v>0</v>
      </c>
      <c r="T96" s="28">
        <v>50000</v>
      </c>
      <c r="U96" s="18">
        <v>0</v>
      </c>
      <c r="V96" s="18">
        <v>0</v>
      </c>
      <c r="W96" s="18"/>
      <c r="X96" s="18">
        <v>0</v>
      </c>
      <c r="Y96" s="18">
        <v>0</v>
      </c>
    </row>
    <row r="97" spans="1:25" ht="15.75" customHeight="1" x14ac:dyDescent="0.25">
      <c r="A97" s="9">
        <v>31700003</v>
      </c>
      <c r="B97" s="9" t="s">
        <v>62</v>
      </c>
      <c r="C97" s="9">
        <v>3171</v>
      </c>
      <c r="D97" s="11">
        <v>18421700</v>
      </c>
      <c r="E97" s="12">
        <v>12</v>
      </c>
      <c r="F97" s="13" t="s">
        <v>27</v>
      </c>
      <c r="G97" s="12" t="s">
        <v>28</v>
      </c>
      <c r="H97" s="18">
        <v>18421700</v>
      </c>
      <c r="I97" s="18">
        <v>0</v>
      </c>
      <c r="J97" s="18">
        <v>0</v>
      </c>
      <c r="K97" s="18">
        <v>0</v>
      </c>
      <c r="L97" s="25">
        <f t="shared" si="8"/>
        <v>18421700</v>
      </c>
      <c r="M97" s="10" t="s">
        <v>57</v>
      </c>
      <c r="N97" s="12" t="s">
        <v>32</v>
      </c>
      <c r="O97" s="12">
        <v>1</v>
      </c>
      <c r="P97" s="17">
        <v>18421700</v>
      </c>
      <c r="Q97" s="10" t="s">
        <v>46</v>
      </c>
      <c r="R97" s="10" t="s">
        <v>34</v>
      </c>
      <c r="S97" s="26">
        <f>15100000-5000000</f>
        <v>10100000</v>
      </c>
      <c r="T97" s="26">
        <f>1700000+5000000</f>
        <v>6700000</v>
      </c>
      <c r="U97" s="18">
        <v>0</v>
      </c>
      <c r="V97" s="18">
        <f>410000+1700</f>
        <v>411700</v>
      </c>
      <c r="W97" s="18">
        <v>0</v>
      </c>
      <c r="X97" s="18">
        <v>1210000</v>
      </c>
      <c r="Y97" s="18">
        <v>0</v>
      </c>
    </row>
    <row r="98" spans="1:25" ht="15.75" customHeight="1" x14ac:dyDescent="0.25">
      <c r="A98" s="9" t="s">
        <v>37</v>
      </c>
      <c r="B98" s="9" t="s">
        <v>37</v>
      </c>
      <c r="C98" s="9">
        <v>3181</v>
      </c>
      <c r="D98" s="11">
        <v>265000</v>
      </c>
      <c r="E98" s="12">
        <v>12</v>
      </c>
      <c r="F98" s="13" t="s">
        <v>27</v>
      </c>
      <c r="G98" s="12" t="s">
        <v>28</v>
      </c>
      <c r="H98" s="18">
        <v>265000</v>
      </c>
      <c r="I98" s="18">
        <v>0</v>
      </c>
      <c r="J98" s="18">
        <v>0</v>
      </c>
      <c r="K98" s="18">
        <v>0</v>
      </c>
      <c r="L98" s="25">
        <f t="shared" si="8"/>
        <v>265000</v>
      </c>
      <c r="M98" s="10" t="s">
        <v>31</v>
      </c>
      <c r="N98" s="12" t="s">
        <v>32</v>
      </c>
      <c r="O98" s="12">
        <v>1</v>
      </c>
      <c r="P98" s="17">
        <v>265000</v>
      </c>
      <c r="Q98" s="10" t="s">
        <v>55</v>
      </c>
      <c r="R98" s="10" t="s">
        <v>63</v>
      </c>
      <c r="S98" s="28">
        <v>0</v>
      </c>
      <c r="T98" s="28">
        <v>250000</v>
      </c>
      <c r="U98" s="18">
        <v>0</v>
      </c>
      <c r="V98" s="18">
        <v>0</v>
      </c>
      <c r="W98" s="18">
        <v>15000</v>
      </c>
      <c r="X98" s="18">
        <v>0</v>
      </c>
      <c r="Y98" s="18">
        <v>0</v>
      </c>
    </row>
    <row r="99" spans="1:25" ht="15.75" customHeight="1" x14ac:dyDescent="0.25">
      <c r="A99" s="9" t="s">
        <v>37</v>
      </c>
      <c r="B99" s="9" t="s">
        <v>37</v>
      </c>
      <c r="C99" s="9">
        <v>3181</v>
      </c>
      <c r="D99" s="11">
        <v>110000</v>
      </c>
      <c r="E99" s="12">
        <v>12</v>
      </c>
      <c r="F99" s="13" t="s">
        <v>27</v>
      </c>
      <c r="G99" s="12" t="s">
        <v>28</v>
      </c>
      <c r="H99" s="18">
        <v>110000</v>
      </c>
      <c r="I99" s="18">
        <v>0</v>
      </c>
      <c r="J99" s="18">
        <v>0</v>
      </c>
      <c r="K99" s="18">
        <v>0</v>
      </c>
      <c r="L99" s="25">
        <f t="shared" si="8"/>
        <v>110000</v>
      </c>
      <c r="M99" s="10" t="s">
        <v>31</v>
      </c>
      <c r="N99" s="12" t="s">
        <v>32</v>
      </c>
      <c r="O99" s="12">
        <v>1</v>
      </c>
      <c r="P99" s="17">
        <v>110000</v>
      </c>
      <c r="Q99" s="10" t="s">
        <v>64</v>
      </c>
      <c r="R99" s="10" t="s">
        <v>63</v>
      </c>
      <c r="S99" s="28">
        <v>0</v>
      </c>
      <c r="T99" s="28">
        <v>0</v>
      </c>
      <c r="U99" s="18">
        <v>0</v>
      </c>
      <c r="V99" s="18">
        <v>0</v>
      </c>
      <c r="W99" s="18"/>
      <c r="X99" s="18">
        <v>0</v>
      </c>
      <c r="Y99" s="18">
        <v>110000</v>
      </c>
    </row>
    <row r="100" spans="1:25" ht="15.75" customHeight="1" x14ac:dyDescent="0.25">
      <c r="A100" s="9" t="s">
        <v>37</v>
      </c>
      <c r="B100" s="9" t="s">
        <v>37</v>
      </c>
      <c r="C100" s="9">
        <v>3181</v>
      </c>
      <c r="D100" s="11">
        <v>6000</v>
      </c>
      <c r="E100" s="12">
        <v>12</v>
      </c>
      <c r="F100" s="13" t="s">
        <v>27</v>
      </c>
      <c r="G100" s="12" t="s">
        <v>28</v>
      </c>
      <c r="H100" s="18">
        <v>1500</v>
      </c>
      <c r="I100" s="18">
        <v>1500</v>
      </c>
      <c r="J100" s="18">
        <v>1500</v>
      </c>
      <c r="K100" s="18">
        <v>1500</v>
      </c>
      <c r="L100" s="25">
        <f t="shared" si="8"/>
        <v>6000</v>
      </c>
      <c r="M100" s="10" t="s">
        <v>42</v>
      </c>
      <c r="N100" s="12" t="s">
        <v>32</v>
      </c>
      <c r="O100" s="12">
        <v>1</v>
      </c>
      <c r="P100" s="17">
        <v>6000</v>
      </c>
      <c r="Q100" s="10" t="s">
        <v>51</v>
      </c>
      <c r="R100" s="10" t="s">
        <v>43</v>
      </c>
      <c r="S100" s="28">
        <v>0</v>
      </c>
      <c r="T100" s="28">
        <v>0</v>
      </c>
      <c r="U100" s="18">
        <v>6000</v>
      </c>
      <c r="V100" s="18">
        <v>0</v>
      </c>
      <c r="W100" s="18"/>
      <c r="X100" s="18">
        <v>0</v>
      </c>
      <c r="Y100" s="18">
        <v>0</v>
      </c>
    </row>
    <row r="101" spans="1:25" ht="15.75" customHeight="1" x14ac:dyDescent="0.25">
      <c r="A101" s="9" t="s">
        <v>37</v>
      </c>
      <c r="B101" s="9" t="s">
        <v>37</v>
      </c>
      <c r="C101" s="9">
        <v>3181</v>
      </c>
      <c r="D101" s="11">
        <v>1000</v>
      </c>
      <c r="E101" s="12">
        <v>12</v>
      </c>
      <c r="F101" s="13" t="s">
        <v>27</v>
      </c>
      <c r="G101" s="12" t="s">
        <v>28</v>
      </c>
      <c r="H101" s="18">
        <v>250</v>
      </c>
      <c r="I101" s="18">
        <v>250</v>
      </c>
      <c r="J101" s="18">
        <v>250</v>
      </c>
      <c r="K101" s="18">
        <v>250</v>
      </c>
      <c r="L101" s="25">
        <f t="shared" si="8"/>
        <v>1000</v>
      </c>
      <c r="M101" s="10" t="s">
        <v>42</v>
      </c>
      <c r="N101" s="12" t="s">
        <v>32</v>
      </c>
      <c r="O101" s="12">
        <v>1</v>
      </c>
      <c r="P101" s="17">
        <v>1000</v>
      </c>
      <c r="Q101" s="10" t="s">
        <v>51</v>
      </c>
      <c r="R101" s="10" t="s">
        <v>43</v>
      </c>
      <c r="S101" s="28">
        <v>0</v>
      </c>
      <c r="T101" s="28">
        <v>0</v>
      </c>
      <c r="U101" s="18">
        <v>0</v>
      </c>
      <c r="V101" s="18">
        <v>0</v>
      </c>
      <c r="W101" s="18">
        <v>1000</v>
      </c>
      <c r="X101" s="18">
        <v>0</v>
      </c>
      <c r="Y101" s="18">
        <v>0</v>
      </c>
    </row>
    <row r="102" spans="1:25" ht="15.75" customHeight="1" x14ac:dyDescent="0.25">
      <c r="A102" s="9">
        <v>31900004</v>
      </c>
      <c r="B102" s="9">
        <v>31904</v>
      </c>
      <c r="C102" s="9">
        <v>3192</v>
      </c>
      <c r="D102" s="11">
        <v>1000000</v>
      </c>
      <c r="E102" s="12">
        <v>1</v>
      </c>
      <c r="F102" s="13" t="s">
        <v>27</v>
      </c>
      <c r="G102" s="12" t="s">
        <v>28</v>
      </c>
      <c r="H102" s="18">
        <v>0</v>
      </c>
      <c r="I102" s="18">
        <v>0</v>
      </c>
      <c r="J102" s="18">
        <v>1000000</v>
      </c>
      <c r="K102" s="18">
        <v>0</v>
      </c>
      <c r="L102" s="25">
        <f t="shared" si="8"/>
        <v>1000000</v>
      </c>
      <c r="M102" s="10" t="s">
        <v>12</v>
      </c>
      <c r="N102" s="12" t="s">
        <v>32</v>
      </c>
      <c r="O102" s="12">
        <v>1</v>
      </c>
      <c r="P102" s="17">
        <v>1000000</v>
      </c>
      <c r="Q102" s="10" t="s">
        <v>46</v>
      </c>
      <c r="R102" s="10" t="s">
        <v>49</v>
      </c>
      <c r="S102" s="26">
        <v>0</v>
      </c>
      <c r="T102" s="26">
        <v>0</v>
      </c>
      <c r="U102" s="18">
        <v>1000000</v>
      </c>
      <c r="V102" s="18">
        <v>0</v>
      </c>
      <c r="W102" s="18">
        <v>0</v>
      </c>
      <c r="X102" s="18">
        <v>0</v>
      </c>
      <c r="Y102" s="18">
        <v>0</v>
      </c>
    </row>
    <row r="103" spans="1:25" ht="15.75" customHeight="1" x14ac:dyDescent="0.25">
      <c r="A103" s="9">
        <v>31900004</v>
      </c>
      <c r="B103" s="9">
        <v>31904</v>
      </c>
      <c r="C103" s="9">
        <v>3192</v>
      </c>
      <c r="D103" s="11">
        <v>1000000</v>
      </c>
      <c r="E103" s="12">
        <v>1</v>
      </c>
      <c r="F103" s="13" t="s">
        <v>27</v>
      </c>
      <c r="G103" s="12" t="s">
        <v>28</v>
      </c>
      <c r="H103" s="18">
        <v>0</v>
      </c>
      <c r="I103" s="18">
        <v>0</v>
      </c>
      <c r="J103" s="18">
        <v>1000000</v>
      </c>
      <c r="K103" s="18">
        <v>0</v>
      </c>
      <c r="L103" s="25">
        <f t="shared" si="8"/>
        <v>1000000</v>
      </c>
      <c r="M103" s="10" t="s">
        <v>12</v>
      </c>
      <c r="N103" s="12" t="s">
        <v>32</v>
      </c>
      <c r="O103" s="12">
        <v>1</v>
      </c>
      <c r="P103" s="17">
        <v>1000000</v>
      </c>
      <c r="Q103" s="10" t="s">
        <v>46</v>
      </c>
      <c r="R103" s="10" t="s">
        <v>49</v>
      </c>
      <c r="S103" s="26">
        <v>0</v>
      </c>
      <c r="T103" s="26">
        <v>0</v>
      </c>
      <c r="U103" s="18">
        <v>1000000</v>
      </c>
      <c r="V103" s="18">
        <v>0</v>
      </c>
      <c r="W103" s="18">
        <v>0</v>
      </c>
      <c r="X103" s="18">
        <v>0</v>
      </c>
      <c r="Y103" s="18">
        <v>0</v>
      </c>
    </row>
    <row r="104" spans="1:25" ht="15.75" customHeight="1" x14ac:dyDescent="0.25">
      <c r="A104" s="9" t="s">
        <v>37</v>
      </c>
      <c r="B104" s="9" t="s">
        <v>37</v>
      </c>
      <c r="C104" s="12">
        <v>3192</v>
      </c>
      <c r="D104" s="11">
        <v>800000</v>
      </c>
      <c r="E104" s="12">
        <v>1</v>
      </c>
      <c r="F104" s="29" t="s">
        <v>27</v>
      </c>
      <c r="G104" s="12" t="s">
        <v>28</v>
      </c>
      <c r="H104" s="18">
        <v>0</v>
      </c>
      <c r="I104" s="18">
        <v>0</v>
      </c>
      <c r="J104" s="18">
        <v>800000</v>
      </c>
      <c r="K104" s="18">
        <v>0</v>
      </c>
      <c r="L104" s="25">
        <f t="shared" si="8"/>
        <v>800000</v>
      </c>
      <c r="M104" s="30" t="s">
        <v>12</v>
      </c>
      <c r="N104" s="12" t="s">
        <v>32</v>
      </c>
      <c r="O104" s="12">
        <v>1</v>
      </c>
      <c r="P104" s="17">
        <v>800000</v>
      </c>
      <c r="Q104" s="30" t="s">
        <v>46</v>
      </c>
      <c r="R104" s="10" t="s">
        <v>49</v>
      </c>
      <c r="S104" s="26">
        <v>0</v>
      </c>
      <c r="T104" s="26">
        <v>0</v>
      </c>
      <c r="U104" s="18">
        <v>800000</v>
      </c>
      <c r="V104" s="18">
        <v>0</v>
      </c>
      <c r="W104" s="18">
        <v>0</v>
      </c>
      <c r="X104" s="18">
        <v>0</v>
      </c>
      <c r="Y104" s="18">
        <v>0</v>
      </c>
    </row>
    <row r="105" spans="1:25" ht="15.75" customHeight="1" x14ac:dyDescent="0.25">
      <c r="A105" s="9">
        <v>31900004</v>
      </c>
      <c r="B105" s="9">
        <v>31904</v>
      </c>
      <c r="C105" s="9">
        <v>3192</v>
      </c>
      <c r="D105" s="11">
        <v>1000</v>
      </c>
      <c r="E105" s="12">
        <v>1</v>
      </c>
      <c r="F105" s="13" t="s">
        <v>27</v>
      </c>
      <c r="G105" s="12" t="s">
        <v>28</v>
      </c>
      <c r="H105" s="18">
        <v>0</v>
      </c>
      <c r="I105" s="18">
        <v>1000</v>
      </c>
      <c r="J105" s="18">
        <v>0</v>
      </c>
      <c r="K105" s="18">
        <v>0</v>
      </c>
      <c r="L105" s="25">
        <f t="shared" si="8"/>
        <v>1000</v>
      </c>
      <c r="M105" s="10" t="s">
        <v>11</v>
      </c>
      <c r="N105" s="12" t="s">
        <v>32</v>
      </c>
      <c r="O105" s="12">
        <v>1</v>
      </c>
      <c r="P105" s="17">
        <v>1000</v>
      </c>
      <c r="Q105" s="10" t="s">
        <v>46</v>
      </c>
      <c r="R105" s="10" t="s">
        <v>40</v>
      </c>
      <c r="S105" s="26">
        <v>0</v>
      </c>
      <c r="T105" s="26">
        <v>1000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</row>
    <row r="106" spans="1:25" ht="15.75" customHeight="1" x14ac:dyDescent="0.25">
      <c r="A106" s="9" t="s">
        <v>37</v>
      </c>
      <c r="B106" s="9" t="s">
        <v>37</v>
      </c>
      <c r="C106" s="9">
        <v>3221</v>
      </c>
      <c r="D106" s="11">
        <v>300000</v>
      </c>
      <c r="E106" s="12">
        <v>1</v>
      </c>
      <c r="F106" s="13" t="s">
        <v>27</v>
      </c>
      <c r="G106" s="12" t="s">
        <v>28</v>
      </c>
      <c r="H106" s="18">
        <v>300000</v>
      </c>
      <c r="I106" s="18">
        <v>0</v>
      </c>
      <c r="J106" s="18">
        <v>0</v>
      </c>
      <c r="K106" s="18">
        <v>0</v>
      </c>
      <c r="L106" s="25">
        <f t="shared" si="8"/>
        <v>300000</v>
      </c>
      <c r="M106" s="10" t="s">
        <v>10</v>
      </c>
      <c r="N106" s="31" t="s">
        <v>32</v>
      </c>
      <c r="O106" s="12">
        <v>1</v>
      </c>
      <c r="P106" s="17">
        <v>300000</v>
      </c>
      <c r="Q106" s="10" t="s">
        <v>39</v>
      </c>
      <c r="R106" s="10" t="s">
        <v>63</v>
      </c>
      <c r="S106" s="28">
        <v>0</v>
      </c>
      <c r="T106" s="26">
        <v>300000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</row>
    <row r="107" spans="1:25" ht="15.75" customHeight="1" x14ac:dyDescent="0.25">
      <c r="A107" s="9" t="s">
        <v>37</v>
      </c>
      <c r="B107" s="9" t="s">
        <v>37</v>
      </c>
      <c r="C107" s="32">
        <v>3221</v>
      </c>
      <c r="D107" s="11">
        <v>1000</v>
      </c>
      <c r="E107" s="33">
        <v>6</v>
      </c>
      <c r="F107" s="34" t="s">
        <v>27</v>
      </c>
      <c r="G107" s="33" t="s">
        <v>28</v>
      </c>
      <c r="H107" s="35">
        <v>250</v>
      </c>
      <c r="I107" s="35">
        <v>250</v>
      </c>
      <c r="J107" s="35">
        <v>250</v>
      </c>
      <c r="K107" s="35">
        <v>250</v>
      </c>
      <c r="L107" s="25">
        <f t="shared" si="8"/>
        <v>1000</v>
      </c>
      <c r="M107" s="36" t="s">
        <v>42</v>
      </c>
      <c r="N107" s="33" t="s">
        <v>32</v>
      </c>
      <c r="O107" s="33">
        <v>1</v>
      </c>
      <c r="P107" s="37">
        <v>1000</v>
      </c>
      <c r="Q107" s="36" t="s">
        <v>58</v>
      </c>
      <c r="R107" s="10" t="s">
        <v>43</v>
      </c>
      <c r="S107" s="28">
        <v>0</v>
      </c>
      <c r="T107" s="26">
        <v>1000</v>
      </c>
      <c r="U107" s="18">
        <v>0</v>
      </c>
      <c r="V107" s="35">
        <v>0</v>
      </c>
      <c r="W107" s="35"/>
      <c r="X107" s="35">
        <v>0</v>
      </c>
      <c r="Y107" s="35">
        <v>0</v>
      </c>
    </row>
    <row r="108" spans="1:25" ht="15.75" customHeight="1" x14ac:dyDescent="0.25">
      <c r="A108" s="9">
        <v>32300002</v>
      </c>
      <c r="B108" s="9">
        <v>32302</v>
      </c>
      <c r="C108" s="9">
        <v>3231</v>
      </c>
      <c r="D108" s="11">
        <v>500000</v>
      </c>
      <c r="E108" s="12">
        <v>1</v>
      </c>
      <c r="F108" s="13" t="s">
        <v>27</v>
      </c>
      <c r="G108" s="12" t="s">
        <v>28</v>
      </c>
      <c r="H108" s="18">
        <v>0</v>
      </c>
      <c r="I108" s="18">
        <v>0</v>
      </c>
      <c r="J108" s="18">
        <v>500000</v>
      </c>
      <c r="K108" s="18">
        <v>0</v>
      </c>
      <c r="L108" s="25">
        <f t="shared" si="8"/>
        <v>500000</v>
      </c>
      <c r="M108" s="10" t="s">
        <v>12</v>
      </c>
      <c r="N108" s="12" t="s">
        <v>32</v>
      </c>
      <c r="O108" s="12">
        <v>1</v>
      </c>
      <c r="P108" s="17">
        <v>500000</v>
      </c>
      <c r="Q108" s="10" t="s">
        <v>39</v>
      </c>
      <c r="R108" s="10" t="s">
        <v>49</v>
      </c>
      <c r="S108" s="28">
        <v>0</v>
      </c>
      <c r="T108" s="26">
        <v>0</v>
      </c>
      <c r="U108" s="18">
        <f>500000</f>
        <v>500000</v>
      </c>
      <c r="V108" s="18">
        <v>0</v>
      </c>
      <c r="W108" s="18"/>
      <c r="X108" s="18">
        <v>0</v>
      </c>
      <c r="Y108" s="18">
        <v>0</v>
      </c>
    </row>
    <row r="109" spans="1:25" ht="15.75" customHeight="1" x14ac:dyDescent="0.25">
      <c r="A109" s="9">
        <v>32300001</v>
      </c>
      <c r="B109" s="9">
        <v>32301</v>
      </c>
      <c r="C109" s="9">
        <v>3232</v>
      </c>
      <c r="D109" s="11">
        <v>1400000</v>
      </c>
      <c r="E109" s="12">
        <v>1</v>
      </c>
      <c r="F109" s="13" t="s">
        <v>27</v>
      </c>
      <c r="G109" s="12" t="s">
        <v>28</v>
      </c>
      <c r="H109" s="18">
        <v>0</v>
      </c>
      <c r="I109" s="18">
        <v>1400000</v>
      </c>
      <c r="J109" s="18">
        <v>0</v>
      </c>
      <c r="K109" s="18">
        <v>0</v>
      </c>
      <c r="L109" s="25">
        <f t="shared" si="8"/>
        <v>1400000</v>
      </c>
      <c r="M109" s="10" t="s">
        <v>11</v>
      </c>
      <c r="N109" s="12" t="s">
        <v>32</v>
      </c>
      <c r="O109" s="12">
        <v>1</v>
      </c>
      <c r="P109" s="17">
        <v>1400000</v>
      </c>
      <c r="Q109" s="10" t="s">
        <v>46</v>
      </c>
      <c r="R109" s="10" t="s">
        <v>34</v>
      </c>
      <c r="S109" s="26">
        <v>1400000</v>
      </c>
      <c r="T109" s="26">
        <v>0</v>
      </c>
      <c r="U109" s="11">
        <v>0</v>
      </c>
      <c r="V109" s="18">
        <v>0</v>
      </c>
      <c r="W109" s="18">
        <v>0</v>
      </c>
      <c r="X109" s="18">
        <v>0</v>
      </c>
      <c r="Y109" s="18">
        <v>0</v>
      </c>
    </row>
    <row r="110" spans="1:25" ht="81" customHeight="1" x14ac:dyDescent="0.25">
      <c r="A110" s="9">
        <v>32300001</v>
      </c>
      <c r="B110" s="9">
        <v>32301</v>
      </c>
      <c r="C110" s="9">
        <v>3232</v>
      </c>
      <c r="D110" s="11">
        <v>900000</v>
      </c>
      <c r="E110" s="12">
        <v>1</v>
      </c>
      <c r="F110" s="13" t="s">
        <v>27</v>
      </c>
      <c r="G110" s="12" t="s">
        <v>28</v>
      </c>
      <c r="H110" s="18">
        <v>0</v>
      </c>
      <c r="I110" s="18">
        <v>0</v>
      </c>
      <c r="J110" s="18">
        <v>900000</v>
      </c>
      <c r="K110" s="18">
        <v>0</v>
      </c>
      <c r="L110" s="25">
        <f t="shared" si="8"/>
        <v>900000</v>
      </c>
      <c r="M110" s="10" t="s">
        <v>12</v>
      </c>
      <c r="N110" s="12" t="s">
        <v>32</v>
      </c>
      <c r="O110" s="12">
        <v>1</v>
      </c>
      <c r="P110" s="17">
        <v>900000</v>
      </c>
      <c r="Q110" s="10" t="s">
        <v>46</v>
      </c>
      <c r="R110" s="10" t="s">
        <v>34</v>
      </c>
      <c r="S110" s="26">
        <v>0</v>
      </c>
      <c r="T110" s="26">
        <v>0</v>
      </c>
      <c r="U110" s="11">
        <v>500000</v>
      </c>
      <c r="V110" s="18">
        <v>0</v>
      </c>
      <c r="W110" s="18">
        <v>0</v>
      </c>
      <c r="X110" s="18">
        <v>400000</v>
      </c>
      <c r="Y110" s="18">
        <v>0</v>
      </c>
    </row>
    <row r="111" spans="1:25" ht="59.25" customHeight="1" x14ac:dyDescent="0.25">
      <c r="A111" s="9">
        <v>32300001</v>
      </c>
      <c r="B111" s="9">
        <v>32301</v>
      </c>
      <c r="C111" s="9">
        <v>3232</v>
      </c>
      <c r="D111" s="11">
        <v>800000</v>
      </c>
      <c r="E111" s="12">
        <v>1</v>
      </c>
      <c r="F111" s="13" t="s">
        <v>27</v>
      </c>
      <c r="G111" s="12" t="s">
        <v>28</v>
      </c>
      <c r="H111" s="18">
        <v>0</v>
      </c>
      <c r="I111" s="18">
        <v>0</v>
      </c>
      <c r="J111" s="18">
        <v>800000</v>
      </c>
      <c r="K111" s="18">
        <v>0</v>
      </c>
      <c r="L111" s="25">
        <f t="shared" si="8"/>
        <v>800000</v>
      </c>
      <c r="M111" s="10" t="s">
        <v>12</v>
      </c>
      <c r="N111" s="12" t="s">
        <v>32</v>
      </c>
      <c r="O111" s="12">
        <v>1</v>
      </c>
      <c r="P111" s="17">
        <v>800000</v>
      </c>
      <c r="Q111" s="10" t="s">
        <v>46</v>
      </c>
      <c r="R111" s="10" t="s">
        <v>34</v>
      </c>
      <c r="S111" s="26">
        <v>0</v>
      </c>
      <c r="T111" s="26">
        <v>0</v>
      </c>
      <c r="U111" s="18">
        <v>800000</v>
      </c>
      <c r="V111" s="18">
        <v>0</v>
      </c>
      <c r="W111" s="18">
        <v>0</v>
      </c>
      <c r="X111" s="18">
        <v>0</v>
      </c>
      <c r="Y111" s="18">
        <v>0</v>
      </c>
    </row>
    <row r="112" spans="1:25" ht="76.5" customHeight="1" x14ac:dyDescent="0.25">
      <c r="A112" s="9" t="s">
        <v>37</v>
      </c>
      <c r="B112" s="9" t="s">
        <v>37</v>
      </c>
      <c r="C112" s="9">
        <v>3232</v>
      </c>
      <c r="D112" s="11">
        <v>690000</v>
      </c>
      <c r="E112" s="12">
        <v>1</v>
      </c>
      <c r="F112" s="13" t="s">
        <v>27</v>
      </c>
      <c r="G112" s="12" t="s">
        <v>28</v>
      </c>
      <c r="H112" s="18">
        <v>690000</v>
      </c>
      <c r="I112" s="18">
        <v>0</v>
      </c>
      <c r="J112" s="18">
        <v>0</v>
      </c>
      <c r="K112" s="18">
        <v>0</v>
      </c>
      <c r="L112" s="25">
        <f t="shared" si="8"/>
        <v>690000</v>
      </c>
      <c r="M112" s="10" t="s">
        <v>10</v>
      </c>
      <c r="N112" s="12" t="s">
        <v>32</v>
      </c>
      <c r="O112" s="12">
        <v>1</v>
      </c>
      <c r="P112" s="17">
        <v>690000</v>
      </c>
      <c r="Q112" s="10" t="s">
        <v>55</v>
      </c>
      <c r="R112" s="10" t="s">
        <v>40</v>
      </c>
      <c r="S112" s="28">
        <v>0</v>
      </c>
      <c r="T112" s="26">
        <f>450000+100000</f>
        <v>550000</v>
      </c>
      <c r="U112" s="18">
        <v>0</v>
      </c>
      <c r="V112" s="18">
        <v>0</v>
      </c>
      <c r="W112" s="18">
        <v>90000</v>
      </c>
      <c r="X112" s="18">
        <v>0</v>
      </c>
      <c r="Y112" s="18">
        <v>50000</v>
      </c>
    </row>
    <row r="113" spans="1:25" ht="76.5" customHeight="1" x14ac:dyDescent="0.25">
      <c r="A113" s="9">
        <v>32300001</v>
      </c>
      <c r="B113" s="9">
        <v>32301</v>
      </c>
      <c r="C113" s="9">
        <v>3232</v>
      </c>
      <c r="D113" s="11">
        <v>400000</v>
      </c>
      <c r="E113" s="12">
        <v>1</v>
      </c>
      <c r="F113" s="13" t="s">
        <v>27</v>
      </c>
      <c r="G113" s="12" t="s">
        <v>28</v>
      </c>
      <c r="H113" s="18">
        <v>0</v>
      </c>
      <c r="I113" s="18">
        <v>0</v>
      </c>
      <c r="J113" s="18">
        <v>400000</v>
      </c>
      <c r="K113" s="18">
        <v>0</v>
      </c>
      <c r="L113" s="25">
        <f t="shared" si="8"/>
        <v>400000</v>
      </c>
      <c r="M113" s="10" t="s">
        <v>12</v>
      </c>
      <c r="N113" s="12" t="s">
        <v>32</v>
      </c>
      <c r="O113" s="12">
        <v>1</v>
      </c>
      <c r="P113" s="17">
        <v>400000</v>
      </c>
      <c r="Q113" s="10" t="s">
        <v>46</v>
      </c>
      <c r="R113" s="10" t="s">
        <v>34</v>
      </c>
      <c r="S113" s="28">
        <v>0</v>
      </c>
      <c r="T113" s="28">
        <v>0</v>
      </c>
      <c r="U113" s="11">
        <v>400000</v>
      </c>
      <c r="V113" s="18">
        <v>0</v>
      </c>
      <c r="W113" s="18">
        <v>0</v>
      </c>
      <c r="X113" s="18">
        <v>0</v>
      </c>
      <c r="Y113" s="18">
        <v>0</v>
      </c>
    </row>
    <row r="114" spans="1:25" ht="15.75" customHeight="1" x14ac:dyDescent="0.25">
      <c r="A114" s="9" t="s">
        <v>37</v>
      </c>
      <c r="B114" s="9" t="s">
        <v>37</v>
      </c>
      <c r="C114" s="9">
        <v>3251</v>
      </c>
      <c r="D114" s="11">
        <v>500000</v>
      </c>
      <c r="E114" s="12">
        <v>1</v>
      </c>
      <c r="F114" s="13" t="s">
        <v>27</v>
      </c>
      <c r="G114" s="12" t="s">
        <v>28</v>
      </c>
      <c r="H114" s="18">
        <v>0</v>
      </c>
      <c r="I114" s="18">
        <v>0</v>
      </c>
      <c r="J114" s="18">
        <v>500000</v>
      </c>
      <c r="K114" s="18">
        <v>0</v>
      </c>
      <c r="L114" s="25">
        <f t="shared" si="8"/>
        <v>500000</v>
      </c>
      <c r="M114" s="10" t="s">
        <v>12</v>
      </c>
      <c r="N114" s="12" t="s">
        <v>32</v>
      </c>
      <c r="O114" s="12">
        <v>1</v>
      </c>
      <c r="P114" s="17">
        <v>500000</v>
      </c>
      <c r="Q114" s="10" t="s">
        <v>58</v>
      </c>
      <c r="R114" s="10" t="s">
        <v>49</v>
      </c>
      <c r="S114" s="26">
        <v>0</v>
      </c>
      <c r="T114" s="26">
        <v>0</v>
      </c>
      <c r="U114" s="18">
        <v>500000</v>
      </c>
      <c r="V114" s="18">
        <v>0</v>
      </c>
      <c r="W114" s="18">
        <v>0</v>
      </c>
      <c r="X114" s="18">
        <v>0</v>
      </c>
      <c r="Y114" s="18">
        <v>0</v>
      </c>
    </row>
    <row r="115" spans="1:25" ht="76.5" customHeight="1" x14ac:dyDescent="0.25">
      <c r="A115" s="9" t="s">
        <v>37</v>
      </c>
      <c r="B115" s="9" t="s">
        <v>37</v>
      </c>
      <c r="C115" s="9">
        <v>3252</v>
      </c>
      <c r="D115" s="11">
        <v>50000</v>
      </c>
      <c r="E115" s="12">
        <v>1</v>
      </c>
      <c r="F115" s="13" t="s">
        <v>27</v>
      </c>
      <c r="G115" s="12" t="s">
        <v>28</v>
      </c>
      <c r="H115" s="18">
        <v>12500</v>
      </c>
      <c r="I115" s="18">
        <v>12500</v>
      </c>
      <c r="J115" s="18">
        <v>12500</v>
      </c>
      <c r="K115" s="18">
        <v>12500</v>
      </c>
      <c r="L115" s="25">
        <f t="shared" si="8"/>
        <v>50000</v>
      </c>
      <c r="M115" s="10" t="s">
        <v>42</v>
      </c>
      <c r="N115" s="12" t="s">
        <v>32</v>
      </c>
      <c r="O115" s="12">
        <v>1</v>
      </c>
      <c r="P115" s="17">
        <v>50000</v>
      </c>
      <c r="Q115" s="10" t="s">
        <v>53</v>
      </c>
      <c r="R115" s="10" t="s">
        <v>43</v>
      </c>
      <c r="S115" s="28">
        <v>0</v>
      </c>
      <c r="T115" s="28">
        <v>50000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</row>
    <row r="116" spans="1:25" ht="96.75" customHeight="1" x14ac:dyDescent="0.25">
      <c r="A116" s="38">
        <v>32700003</v>
      </c>
      <c r="B116" s="38" t="s">
        <v>65</v>
      </c>
      <c r="C116" s="38">
        <v>3271</v>
      </c>
      <c r="D116" s="40">
        <v>10000000</v>
      </c>
      <c r="E116" s="41">
        <v>1</v>
      </c>
      <c r="F116" s="42" t="s">
        <v>27</v>
      </c>
      <c r="G116" s="41" t="s">
        <v>28</v>
      </c>
      <c r="H116" s="43">
        <v>0</v>
      </c>
      <c r="I116" s="43">
        <v>0</v>
      </c>
      <c r="J116" s="43">
        <v>4000000</v>
      </c>
      <c r="K116" s="43">
        <v>0</v>
      </c>
      <c r="L116" s="44">
        <f t="shared" si="8"/>
        <v>4000000</v>
      </c>
      <c r="M116" s="39" t="s">
        <v>12</v>
      </c>
      <c r="N116" s="41" t="s">
        <v>66</v>
      </c>
      <c r="O116" s="41">
        <v>2</v>
      </c>
      <c r="P116" s="45">
        <v>4000000</v>
      </c>
      <c r="Q116" s="39" t="s">
        <v>67</v>
      </c>
      <c r="R116" s="39" t="s">
        <v>34</v>
      </c>
      <c r="S116" s="45">
        <v>2000000</v>
      </c>
      <c r="T116" s="45">
        <v>2000000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</row>
    <row r="117" spans="1:25" ht="15.75" customHeight="1" x14ac:dyDescent="0.25">
      <c r="A117" s="9" t="s">
        <v>37</v>
      </c>
      <c r="B117" s="9" t="s">
        <v>37</v>
      </c>
      <c r="C117" s="9">
        <v>3271</v>
      </c>
      <c r="D117" s="11">
        <v>2500000</v>
      </c>
      <c r="E117" s="12">
        <v>1</v>
      </c>
      <c r="F117" s="13" t="s">
        <v>68</v>
      </c>
      <c r="G117" s="12" t="s">
        <v>28</v>
      </c>
      <c r="H117" s="18">
        <v>0</v>
      </c>
      <c r="I117" s="18">
        <v>2500000</v>
      </c>
      <c r="J117" s="18">
        <v>0</v>
      </c>
      <c r="K117" s="18">
        <v>0</v>
      </c>
      <c r="L117" s="25">
        <f t="shared" si="8"/>
        <v>2500000</v>
      </c>
      <c r="M117" s="10" t="s">
        <v>11</v>
      </c>
      <c r="N117" s="12" t="s">
        <v>32</v>
      </c>
      <c r="O117" s="12">
        <v>1</v>
      </c>
      <c r="P117" s="17">
        <v>2500000</v>
      </c>
      <c r="Q117" s="10" t="s">
        <v>46</v>
      </c>
      <c r="R117" s="10" t="s">
        <v>40</v>
      </c>
      <c r="S117" s="26">
        <v>0</v>
      </c>
      <c r="T117" s="26">
        <v>2500000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</row>
    <row r="118" spans="1:25" ht="54" customHeight="1" x14ac:dyDescent="0.25">
      <c r="A118" s="9">
        <v>32700003</v>
      </c>
      <c r="B118" s="9" t="s">
        <v>65</v>
      </c>
      <c r="C118" s="9">
        <v>3271</v>
      </c>
      <c r="D118" s="11">
        <v>1700000</v>
      </c>
      <c r="E118" s="12">
        <v>1</v>
      </c>
      <c r="F118" s="13" t="s">
        <v>27</v>
      </c>
      <c r="G118" s="12"/>
      <c r="H118" s="18">
        <v>1700000</v>
      </c>
      <c r="I118" s="18">
        <v>0</v>
      </c>
      <c r="J118" s="18">
        <v>0</v>
      </c>
      <c r="K118" s="18">
        <v>0</v>
      </c>
      <c r="L118" s="25">
        <f t="shared" si="8"/>
        <v>1700000</v>
      </c>
      <c r="M118" s="10" t="s">
        <v>10</v>
      </c>
      <c r="N118" s="31" t="s">
        <v>32</v>
      </c>
      <c r="O118" s="12">
        <v>1</v>
      </c>
      <c r="P118" s="17">
        <v>1700000</v>
      </c>
      <c r="Q118" s="10" t="s">
        <v>51</v>
      </c>
      <c r="R118" s="10" t="s">
        <v>49</v>
      </c>
      <c r="S118" s="26">
        <v>1700000</v>
      </c>
      <c r="T118" s="26">
        <v>0</v>
      </c>
      <c r="U118" s="11">
        <v>0</v>
      </c>
      <c r="V118" s="18">
        <v>0</v>
      </c>
      <c r="W118" s="18">
        <v>0</v>
      </c>
      <c r="X118" s="18">
        <v>0</v>
      </c>
      <c r="Y118" s="18">
        <v>0</v>
      </c>
    </row>
    <row r="119" spans="1:25" ht="54" customHeight="1" x14ac:dyDescent="0.25">
      <c r="A119" s="9" t="s">
        <v>37</v>
      </c>
      <c r="B119" s="9" t="s">
        <v>37</v>
      </c>
      <c r="C119" s="9">
        <v>3271</v>
      </c>
      <c r="D119" s="11">
        <v>750000</v>
      </c>
      <c r="E119" s="12">
        <v>1</v>
      </c>
      <c r="F119" s="13" t="s">
        <v>27</v>
      </c>
      <c r="G119" s="12" t="s">
        <v>28</v>
      </c>
      <c r="H119" s="18">
        <v>0</v>
      </c>
      <c r="I119" s="18">
        <v>750000</v>
      </c>
      <c r="J119" s="18">
        <v>0</v>
      </c>
      <c r="K119" s="18">
        <v>0</v>
      </c>
      <c r="L119" s="25">
        <f t="shared" si="8"/>
        <v>750000</v>
      </c>
      <c r="M119" s="10" t="s">
        <v>11</v>
      </c>
      <c r="N119" s="12" t="s">
        <v>32</v>
      </c>
      <c r="O119" s="12">
        <v>1</v>
      </c>
      <c r="P119" s="17">
        <v>750000</v>
      </c>
      <c r="Q119" s="10" t="s">
        <v>46</v>
      </c>
      <c r="R119" s="10" t="s">
        <v>40</v>
      </c>
      <c r="S119" s="26">
        <v>0</v>
      </c>
      <c r="T119" s="26">
        <v>750000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</row>
    <row r="120" spans="1:25" ht="54" customHeight="1" x14ac:dyDescent="0.25">
      <c r="A120" s="9" t="s">
        <v>37</v>
      </c>
      <c r="B120" s="9" t="s">
        <v>37</v>
      </c>
      <c r="C120" s="9">
        <v>3271</v>
      </c>
      <c r="D120" s="11">
        <v>500000</v>
      </c>
      <c r="E120" s="12">
        <v>1</v>
      </c>
      <c r="F120" s="13" t="s">
        <v>68</v>
      </c>
      <c r="G120" s="12" t="s">
        <v>28</v>
      </c>
      <c r="H120" s="18">
        <v>0</v>
      </c>
      <c r="I120" s="18">
        <v>0</v>
      </c>
      <c r="J120" s="18">
        <v>500000</v>
      </c>
      <c r="K120" s="18">
        <v>0</v>
      </c>
      <c r="L120" s="25">
        <f t="shared" si="8"/>
        <v>500000</v>
      </c>
      <c r="M120" s="10" t="s">
        <v>12</v>
      </c>
      <c r="N120" s="12" t="s">
        <v>32</v>
      </c>
      <c r="O120" s="12">
        <v>1</v>
      </c>
      <c r="P120" s="17">
        <v>500000</v>
      </c>
      <c r="Q120" s="10" t="s">
        <v>46</v>
      </c>
      <c r="R120" s="10" t="s">
        <v>40</v>
      </c>
      <c r="S120" s="28">
        <v>0</v>
      </c>
      <c r="T120" s="28">
        <v>500000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</row>
    <row r="121" spans="1:25" ht="54" customHeight="1" x14ac:dyDescent="0.25">
      <c r="A121" s="9" t="s">
        <v>37</v>
      </c>
      <c r="B121" s="9" t="s">
        <v>37</v>
      </c>
      <c r="C121" s="9">
        <v>3271</v>
      </c>
      <c r="D121" s="11">
        <v>350000</v>
      </c>
      <c r="E121" s="12">
        <v>1</v>
      </c>
      <c r="F121" s="13" t="s">
        <v>27</v>
      </c>
      <c r="G121" s="12" t="s">
        <v>28</v>
      </c>
      <c r="H121" s="18">
        <v>0</v>
      </c>
      <c r="I121" s="18">
        <v>0</v>
      </c>
      <c r="J121" s="18">
        <v>0</v>
      </c>
      <c r="K121" s="18">
        <v>350000</v>
      </c>
      <c r="L121" s="25">
        <f t="shared" si="8"/>
        <v>350000</v>
      </c>
      <c r="M121" s="10" t="s">
        <v>13</v>
      </c>
      <c r="N121" s="12" t="s">
        <v>32</v>
      </c>
      <c r="O121" s="12">
        <v>1</v>
      </c>
      <c r="P121" s="17">
        <v>350000</v>
      </c>
      <c r="Q121" s="10" t="s">
        <v>46</v>
      </c>
      <c r="R121" s="10" t="s">
        <v>40</v>
      </c>
      <c r="S121" s="28">
        <v>0</v>
      </c>
      <c r="T121" s="28">
        <v>350000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</row>
    <row r="122" spans="1:25" ht="54" customHeight="1" x14ac:dyDescent="0.25">
      <c r="A122" s="9" t="s">
        <v>37</v>
      </c>
      <c r="B122" s="9" t="s">
        <v>37</v>
      </c>
      <c r="C122" s="9">
        <v>3271</v>
      </c>
      <c r="D122" s="11">
        <v>250000</v>
      </c>
      <c r="E122" s="12">
        <v>1</v>
      </c>
      <c r="F122" s="13" t="s">
        <v>27</v>
      </c>
      <c r="G122" s="12" t="s">
        <v>28</v>
      </c>
      <c r="H122" s="18">
        <v>250000</v>
      </c>
      <c r="I122" s="18">
        <v>0</v>
      </c>
      <c r="J122" s="18">
        <v>0</v>
      </c>
      <c r="K122" s="18">
        <v>0</v>
      </c>
      <c r="L122" s="25">
        <f t="shared" si="8"/>
        <v>250000</v>
      </c>
      <c r="M122" s="10" t="s">
        <v>10</v>
      </c>
      <c r="N122" s="12" t="s">
        <v>32</v>
      </c>
      <c r="O122" s="12">
        <v>1</v>
      </c>
      <c r="P122" s="17">
        <v>250000</v>
      </c>
      <c r="Q122" s="10" t="s">
        <v>46</v>
      </c>
      <c r="R122" s="10" t="s">
        <v>59</v>
      </c>
      <c r="S122" s="28">
        <v>0</v>
      </c>
      <c r="T122" s="28">
        <v>0</v>
      </c>
      <c r="U122" s="18">
        <v>250000</v>
      </c>
      <c r="V122" s="18">
        <v>0</v>
      </c>
      <c r="W122" s="18">
        <v>0</v>
      </c>
      <c r="X122" s="18">
        <v>0</v>
      </c>
      <c r="Y122" s="18">
        <v>0</v>
      </c>
    </row>
    <row r="123" spans="1:25" ht="54" customHeight="1" x14ac:dyDescent="0.25">
      <c r="A123" s="9" t="s">
        <v>37</v>
      </c>
      <c r="B123" s="9" t="s">
        <v>37</v>
      </c>
      <c r="C123" s="9">
        <v>3271</v>
      </c>
      <c r="D123" s="11">
        <v>155040</v>
      </c>
      <c r="E123" s="12">
        <v>1</v>
      </c>
      <c r="F123" s="13" t="s">
        <v>68</v>
      </c>
      <c r="G123" s="12" t="s">
        <v>28</v>
      </c>
      <c r="H123" s="18">
        <v>155040</v>
      </c>
      <c r="I123" s="18">
        <v>0</v>
      </c>
      <c r="J123" s="18">
        <v>0</v>
      </c>
      <c r="K123" s="18">
        <v>0</v>
      </c>
      <c r="L123" s="25">
        <f t="shared" si="8"/>
        <v>155040</v>
      </c>
      <c r="M123" s="10" t="s">
        <v>10</v>
      </c>
      <c r="N123" s="12" t="s">
        <v>32</v>
      </c>
      <c r="O123" s="12">
        <v>1</v>
      </c>
      <c r="P123" s="17">
        <v>155040</v>
      </c>
      <c r="Q123" s="10" t="s">
        <v>69</v>
      </c>
      <c r="R123" s="10" t="s">
        <v>59</v>
      </c>
      <c r="S123" s="28">
        <v>0</v>
      </c>
      <c r="T123" s="28">
        <v>0</v>
      </c>
      <c r="U123" s="18">
        <v>155040</v>
      </c>
      <c r="V123" s="18">
        <v>0</v>
      </c>
      <c r="W123" s="18">
        <v>0</v>
      </c>
      <c r="X123" s="18">
        <v>0</v>
      </c>
      <c r="Y123" s="18">
        <v>0</v>
      </c>
    </row>
    <row r="124" spans="1:25" ht="54" customHeight="1" x14ac:dyDescent="0.25">
      <c r="A124" s="9">
        <v>32700003</v>
      </c>
      <c r="B124" s="9" t="s">
        <v>65</v>
      </c>
      <c r="C124" s="9">
        <v>3271</v>
      </c>
      <c r="D124" s="11">
        <v>100000</v>
      </c>
      <c r="E124" s="12">
        <v>12</v>
      </c>
      <c r="F124" s="13" t="s">
        <v>27</v>
      </c>
      <c r="G124" s="12" t="s">
        <v>28</v>
      </c>
      <c r="H124" s="18">
        <v>100000</v>
      </c>
      <c r="I124" s="18">
        <v>0</v>
      </c>
      <c r="J124" s="18">
        <v>0</v>
      </c>
      <c r="K124" s="18">
        <v>0</v>
      </c>
      <c r="L124" s="25">
        <f t="shared" si="8"/>
        <v>100000</v>
      </c>
      <c r="M124" s="10" t="s">
        <v>10</v>
      </c>
      <c r="N124" s="12" t="s">
        <v>32</v>
      </c>
      <c r="O124" s="12">
        <v>1</v>
      </c>
      <c r="P124" s="17">
        <v>100000</v>
      </c>
      <c r="Q124" s="10" t="s">
        <v>51</v>
      </c>
      <c r="R124" s="10" t="s">
        <v>63</v>
      </c>
      <c r="S124" s="28">
        <v>0</v>
      </c>
      <c r="T124" s="28">
        <v>100000</v>
      </c>
      <c r="U124" s="11">
        <v>0</v>
      </c>
      <c r="V124" s="18">
        <v>0</v>
      </c>
      <c r="W124" s="18"/>
      <c r="X124" s="18">
        <v>0</v>
      </c>
      <c r="Y124" s="18">
        <v>0</v>
      </c>
    </row>
    <row r="125" spans="1:25" ht="54" customHeight="1" x14ac:dyDescent="0.25">
      <c r="A125" s="9" t="s">
        <v>37</v>
      </c>
      <c r="B125" s="9" t="s">
        <v>37</v>
      </c>
      <c r="C125" s="9">
        <v>3271</v>
      </c>
      <c r="D125" s="11">
        <v>100000</v>
      </c>
      <c r="E125" s="12">
        <v>25</v>
      </c>
      <c r="F125" s="13" t="s">
        <v>68</v>
      </c>
      <c r="G125" s="12" t="s">
        <v>28</v>
      </c>
      <c r="H125" s="18">
        <v>0</v>
      </c>
      <c r="I125" s="18">
        <v>100000</v>
      </c>
      <c r="J125" s="18">
        <v>0</v>
      </c>
      <c r="K125" s="18">
        <v>0</v>
      </c>
      <c r="L125" s="25">
        <f t="shared" si="8"/>
        <v>100000</v>
      </c>
      <c r="M125" s="10" t="s">
        <v>11</v>
      </c>
      <c r="N125" s="12" t="s">
        <v>32</v>
      </c>
      <c r="O125" s="12">
        <v>1</v>
      </c>
      <c r="P125" s="17">
        <v>100000</v>
      </c>
      <c r="Q125" s="10" t="s">
        <v>46</v>
      </c>
      <c r="R125" s="10" t="s">
        <v>40</v>
      </c>
      <c r="S125" s="28">
        <v>0</v>
      </c>
      <c r="T125" s="28">
        <v>100000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</row>
    <row r="126" spans="1:25" ht="54" customHeight="1" x14ac:dyDescent="0.25">
      <c r="A126" s="9" t="s">
        <v>37</v>
      </c>
      <c r="B126" s="9" t="s">
        <v>37</v>
      </c>
      <c r="C126" s="9">
        <v>3271</v>
      </c>
      <c r="D126" s="11">
        <v>50000</v>
      </c>
      <c r="E126" s="12">
        <v>1</v>
      </c>
      <c r="F126" s="13" t="s">
        <v>27</v>
      </c>
      <c r="G126" s="12" t="s">
        <v>28</v>
      </c>
      <c r="H126" s="18">
        <v>0</v>
      </c>
      <c r="I126" s="18">
        <v>50000</v>
      </c>
      <c r="J126" s="18">
        <v>0</v>
      </c>
      <c r="K126" s="18">
        <v>0</v>
      </c>
      <c r="L126" s="25">
        <f t="shared" si="8"/>
        <v>50000</v>
      </c>
      <c r="M126" s="10" t="s">
        <v>11</v>
      </c>
      <c r="N126" s="12" t="s">
        <v>32</v>
      </c>
      <c r="O126" s="12">
        <v>1</v>
      </c>
      <c r="P126" s="17">
        <v>50000</v>
      </c>
      <c r="Q126" s="10" t="s">
        <v>46</v>
      </c>
      <c r="R126" s="10" t="s">
        <v>43</v>
      </c>
      <c r="S126" s="28">
        <v>0</v>
      </c>
      <c r="T126" s="28">
        <v>50000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</row>
    <row r="127" spans="1:25" ht="54" customHeight="1" x14ac:dyDescent="0.25">
      <c r="A127" s="9" t="s">
        <v>37</v>
      </c>
      <c r="B127" s="9" t="s">
        <v>37</v>
      </c>
      <c r="C127" s="9">
        <v>3271</v>
      </c>
      <c r="D127" s="11">
        <v>25000</v>
      </c>
      <c r="E127" s="12">
        <v>1</v>
      </c>
      <c r="F127" s="13" t="s">
        <v>27</v>
      </c>
      <c r="G127" s="12" t="s">
        <v>28</v>
      </c>
      <c r="H127" s="18">
        <v>25000</v>
      </c>
      <c r="I127" s="18">
        <v>0</v>
      </c>
      <c r="J127" s="18">
        <v>0</v>
      </c>
      <c r="K127" s="18">
        <v>0</v>
      </c>
      <c r="L127" s="25">
        <f t="shared" si="8"/>
        <v>25000</v>
      </c>
      <c r="M127" s="10" t="s">
        <v>10</v>
      </c>
      <c r="N127" s="12" t="s">
        <v>32</v>
      </c>
      <c r="O127" s="12">
        <v>1</v>
      </c>
      <c r="P127" s="17">
        <v>25000</v>
      </c>
      <c r="Q127" s="10" t="s">
        <v>46</v>
      </c>
      <c r="R127" s="10" t="s">
        <v>43</v>
      </c>
      <c r="S127" s="28">
        <v>0</v>
      </c>
      <c r="T127" s="2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25000</v>
      </c>
    </row>
    <row r="128" spans="1:25" ht="54" customHeight="1" x14ac:dyDescent="0.25">
      <c r="A128" s="9">
        <v>32700002</v>
      </c>
      <c r="B128" s="9" t="s">
        <v>65</v>
      </c>
      <c r="C128" s="9">
        <v>3271</v>
      </c>
      <c r="D128" s="11">
        <v>20000</v>
      </c>
      <c r="E128" s="12">
        <v>12</v>
      </c>
      <c r="F128" s="29" t="s">
        <v>68</v>
      </c>
      <c r="G128" s="12" t="s">
        <v>28</v>
      </c>
      <c r="H128" s="18">
        <v>20000</v>
      </c>
      <c r="I128" s="18">
        <v>0</v>
      </c>
      <c r="J128" s="18">
        <v>0</v>
      </c>
      <c r="K128" s="18">
        <v>0</v>
      </c>
      <c r="L128" s="25">
        <f t="shared" si="8"/>
        <v>20000</v>
      </c>
      <c r="M128" s="30" t="s">
        <v>10</v>
      </c>
      <c r="N128" s="12" t="s">
        <v>32</v>
      </c>
      <c r="O128" s="12">
        <v>1</v>
      </c>
      <c r="P128" s="17">
        <v>20000</v>
      </c>
      <c r="Q128" s="30" t="s">
        <v>46</v>
      </c>
      <c r="R128" s="30" t="s">
        <v>43</v>
      </c>
      <c r="S128" s="28">
        <v>0</v>
      </c>
      <c r="T128" s="28">
        <v>20000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</row>
    <row r="129" spans="1:25" ht="54" customHeight="1" x14ac:dyDescent="0.25">
      <c r="A129" s="9">
        <v>32700003</v>
      </c>
      <c r="B129" s="9" t="s">
        <v>65</v>
      </c>
      <c r="C129" s="9">
        <v>3271</v>
      </c>
      <c r="D129" s="11">
        <v>1000</v>
      </c>
      <c r="E129" s="12">
        <v>1</v>
      </c>
      <c r="F129" s="13" t="s">
        <v>68</v>
      </c>
      <c r="G129" s="12" t="s">
        <v>28</v>
      </c>
      <c r="H129" s="18">
        <v>0</v>
      </c>
      <c r="I129" s="18">
        <v>1000</v>
      </c>
      <c r="J129" s="18">
        <v>0</v>
      </c>
      <c r="K129" s="18">
        <v>0</v>
      </c>
      <c r="L129" s="25">
        <f t="shared" si="8"/>
        <v>1000</v>
      </c>
      <c r="M129" s="10" t="s">
        <v>11</v>
      </c>
      <c r="N129" s="12" t="s">
        <v>32</v>
      </c>
      <c r="O129" s="12">
        <v>1</v>
      </c>
      <c r="P129" s="17">
        <v>1000</v>
      </c>
      <c r="Q129" s="10" t="s">
        <v>70</v>
      </c>
      <c r="R129" s="10" t="s">
        <v>40</v>
      </c>
      <c r="S129" s="26">
        <v>0</v>
      </c>
      <c r="T129" s="26">
        <v>1000</v>
      </c>
      <c r="U129" s="11">
        <v>0</v>
      </c>
      <c r="V129" s="18">
        <v>0</v>
      </c>
      <c r="W129" s="18">
        <v>0</v>
      </c>
      <c r="X129" s="18">
        <v>0</v>
      </c>
      <c r="Y129" s="18">
        <v>0</v>
      </c>
    </row>
    <row r="130" spans="1:25" ht="54" customHeight="1" x14ac:dyDescent="0.25">
      <c r="A130" s="9" t="s">
        <v>37</v>
      </c>
      <c r="B130" s="9" t="s">
        <v>37</v>
      </c>
      <c r="C130" s="9">
        <v>3271</v>
      </c>
      <c r="D130" s="11">
        <v>1000</v>
      </c>
      <c r="E130" s="12">
        <v>1</v>
      </c>
      <c r="F130" s="13" t="s">
        <v>68</v>
      </c>
      <c r="G130" s="12" t="s">
        <v>28</v>
      </c>
      <c r="H130" s="18">
        <v>0</v>
      </c>
      <c r="I130" s="18">
        <v>0</v>
      </c>
      <c r="J130" s="18">
        <v>1000</v>
      </c>
      <c r="K130" s="18">
        <v>0</v>
      </c>
      <c r="L130" s="25">
        <f t="shared" si="8"/>
        <v>1000</v>
      </c>
      <c r="M130" s="10" t="s">
        <v>12</v>
      </c>
      <c r="N130" s="12" t="s">
        <v>32</v>
      </c>
      <c r="O130" s="12">
        <v>1</v>
      </c>
      <c r="P130" s="17">
        <v>1000</v>
      </c>
      <c r="Q130" s="10" t="s">
        <v>69</v>
      </c>
      <c r="R130" s="10" t="s">
        <v>43</v>
      </c>
      <c r="S130" s="28">
        <v>0</v>
      </c>
      <c r="T130" s="28">
        <v>1000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</row>
    <row r="131" spans="1:25" ht="54" customHeight="1" x14ac:dyDescent="0.25">
      <c r="A131" s="9" t="s">
        <v>37</v>
      </c>
      <c r="B131" s="9" t="s">
        <v>37</v>
      </c>
      <c r="C131" s="9">
        <v>3291</v>
      </c>
      <c r="D131" s="11">
        <v>150000</v>
      </c>
      <c r="E131" s="12">
        <v>1</v>
      </c>
      <c r="F131" s="13" t="s">
        <v>27</v>
      </c>
      <c r="G131" s="12" t="s">
        <v>28</v>
      </c>
      <c r="H131" s="18">
        <v>150000</v>
      </c>
      <c r="I131" s="18">
        <v>0</v>
      </c>
      <c r="J131" s="18">
        <v>0</v>
      </c>
      <c r="K131" s="18">
        <v>0</v>
      </c>
      <c r="L131" s="25">
        <f t="shared" si="8"/>
        <v>150000</v>
      </c>
      <c r="M131" s="10" t="s">
        <v>10</v>
      </c>
      <c r="N131" s="12" t="s">
        <v>32</v>
      </c>
      <c r="O131" s="12">
        <v>1</v>
      </c>
      <c r="P131" s="17">
        <v>150000</v>
      </c>
      <c r="Q131" s="10" t="s">
        <v>58</v>
      </c>
      <c r="R131" s="10" t="s">
        <v>59</v>
      </c>
      <c r="S131" s="28">
        <v>150000</v>
      </c>
      <c r="T131" s="2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</row>
    <row r="132" spans="1:25" ht="54" customHeight="1" x14ac:dyDescent="0.25">
      <c r="A132" s="9" t="s">
        <v>37</v>
      </c>
      <c r="B132" s="32" t="s">
        <v>37</v>
      </c>
      <c r="C132" s="32">
        <v>3311</v>
      </c>
      <c r="D132" s="11">
        <v>150000</v>
      </c>
      <c r="E132" s="33">
        <v>1</v>
      </c>
      <c r="F132" s="34" t="s">
        <v>27</v>
      </c>
      <c r="G132" s="33" t="s">
        <v>28</v>
      </c>
      <c r="H132" s="35">
        <v>150000</v>
      </c>
      <c r="I132" s="35">
        <v>0</v>
      </c>
      <c r="J132" s="35">
        <v>0</v>
      </c>
      <c r="K132" s="35">
        <v>0</v>
      </c>
      <c r="L132" s="25">
        <f t="shared" si="8"/>
        <v>150000</v>
      </c>
      <c r="M132" s="36" t="s">
        <v>10</v>
      </c>
      <c r="N132" s="33" t="s">
        <v>32</v>
      </c>
      <c r="O132" s="33">
        <v>1</v>
      </c>
      <c r="P132" s="17">
        <v>150000</v>
      </c>
      <c r="Q132" s="36" t="s">
        <v>51</v>
      </c>
      <c r="R132" s="36" t="s">
        <v>63</v>
      </c>
      <c r="S132" s="28">
        <v>0</v>
      </c>
      <c r="T132" s="28">
        <v>150000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</row>
    <row r="133" spans="1:25" ht="54" customHeight="1" x14ac:dyDescent="0.25">
      <c r="A133" s="9">
        <v>33100008</v>
      </c>
      <c r="B133" s="9">
        <v>33105</v>
      </c>
      <c r="C133" s="9">
        <v>3311</v>
      </c>
      <c r="D133" s="11">
        <v>150000</v>
      </c>
      <c r="E133" s="12">
        <v>1</v>
      </c>
      <c r="F133" s="13" t="s">
        <v>27</v>
      </c>
      <c r="G133" s="12"/>
      <c r="H133" s="18">
        <v>0</v>
      </c>
      <c r="I133" s="18">
        <v>150000</v>
      </c>
      <c r="J133" s="18">
        <v>0</v>
      </c>
      <c r="K133" s="18">
        <v>0</v>
      </c>
      <c r="L133" s="25">
        <f t="shared" si="8"/>
        <v>150000</v>
      </c>
      <c r="M133" s="10" t="s">
        <v>11</v>
      </c>
      <c r="N133" s="31" t="s">
        <v>32</v>
      </c>
      <c r="O133" s="12">
        <v>1</v>
      </c>
      <c r="P133" s="17">
        <v>150000</v>
      </c>
      <c r="Q133" s="10" t="s">
        <v>71</v>
      </c>
      <c r="R133" s="10" t="s">
        <v>72</v>
      </c>
      <c r="S133" s="26">
        <v>150000</v>
      </c>
      <c r="T133" s="2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</row>
    <row r="134" spans="1:25" ht="54" customHeight="1" x14ac:dyDescent="0.25">
      <c r="A134" s="9" t="s">
        <v>37</v>
      </c>
      <c r="B134" s="9" t="s">
        <v>37</v>
      </c>
      <c r="C134" s="9">
        <v>3311</v>
      </c>
      <c r="D134" s="11">
        <v>120000</v>
      </c>
      <c r="E134" s="12">
        <v>1</v>
      </c>
      <c r="F134" s="13" t="s">
        <v>27</v>
      </c>
      <c r="G134" s="12" t="s">
        <v>28</v>
      </c>
      <c r="H134" s="18">
        <v>120000</v>
      </c>
      <c r="I134" s="18">
        <v>0</v>
      </c>
      <c r="J134" s="18">
        <v>0</v>
      </c>
      <c r="K134" s="18">
        <v>0</v>
      </c>
      <c r="L134" s="25">
        <f t="shared" si="8"/>
        <v>120000</v>
      </c>
      <c r="M134" s="10" t="s">
        <v>10</v>
      </c>
      <c r="N134" s="12" t="s">
        <v>32</v>
      </c>
      <c r="O134" s="12">
        <v>1</v>
      </c>
      <c r="P134" s="17">
        <v>120000</v>
      </c>
      <c r="Q134" s="10" t="s">
        <v>70</v>
      </c>
      <c r="R134" s="10" t="s">
        <v>40</v>
      </c>
      <c r="S134" s="28">
        <v>0</v>
      </c>
      <c r="T134" s="28">
        <v>120000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</row>
    <row r="135" spans="1:25" ht="54" customHeight="1" x14ac:dyDescent="0.25">
      <c r="A135" s="9" t="s">
        <v>37</v>
      </c>
      <c r="B135" s="9" t="s">
        <v>37</v>
      </c>
      <c r="C135" s="9">
        <v>3311</v>
      </c>
      <c r="D135" s="11">
        <v>120000</v>
      </c>
      <c r="E135" s="12">
        <v>1</v>
      </c>
      <c r="F135" s="13" t="s">
        <v>27</v>
      </c>
      <c r="G135" s="12" t="s">
        <v>28</v>
      </c>
      <c r="H135" s="18">
        <v>0</v>
      </c>
      <c r="I135" s="18">
        <v>120000</v>
      </c>
      <c r="J135" s="18">
        <v>0</v>
      </c>
      <c r="K135" s="18">
        <v>0</v>
      </c>
      <c r="L135" s="25">
        <f t="shared" si="8"/>
        <v>120000</v>
      </c>
      <c r="M135" s="10" t="s">
        <v>11</v>
      </c>
      <c r="N135" s="12" t="s">
        <v>32</v>
      </c>
      <c r="O135" s="12">
        <v>1</v>
      </c>
      <c r="P135" s="17">
        <v>120000</v>
      </c>
      <c r="Q135" s="10" t="s">
        <v>51</v>
      </c>
      <c r="R135" s="10" t="s">
        <v>40</v>
      </c>
      <c r="S135" s="28">
        <v>0</v>
      </c>
      <c r="T135" s="28">
        <v>120000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</row>
    <row r="136" spans="1:25" ht="54" customHeight="1" x14ac:dyDescent="0.25">
      <c r="A136" s="9" t="s">
        <v>37</v>
      </c>
      <c r="B136" s="9" t="s">
        <v>37</v>
      </c>
      <c r="C136" s="9">
        <v>3311</v>
      </c>
      <c r="D136" s="11">
        <v>50000</v>
      </c>
      <c r="E136" s="12">
        <v>1</v>
      </c>
      <c r="F136" s="13" t="s">
        <v>27</v>
      </c>
      <c r="G136" s="12" t="s">
        <v>28</v>
      </c>
      <c r="H136" s="18">
        <v>12500</v>
      </c>
      <c r="I136" s="18">
        <v>12500</v>
      </c>
      <c r="J136" s="18">
        <v>12500</v>
      </c>
      <c r="K136" s="18">
        <v>12500</v>
      </c>
      <c r="L136" s="25">
        <f t="shared" si="8"/>
        <v>50000</v>
      </c>
      <c r="M136" s="10" t="s">
        <v>42</v>
      </c>
      <c r="N136" s="12" t="s">
        <v>32</v>
      </c>
      <c r="O136" s="12">
        <v>1</v>
      </c>
      <c r="P136" s="17">
        <v>50000</v>
      </c>
      <c r="Q136" s="10" t="s">
        <v>73</v>
      </c>
      <c r="R136" s="10" t="s">
        <v>52</v>
      </c>
      <c r="S136" s="28">
        <v>0</v>
      </c>
      <c r="T136" s="28">
        <v>50000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</row>
    <row r="137" spans="1:25" ht="15.75" customHeight="1" x14ac:dyDescent="0.25">
      <c r="A137" s="9" t="s">
        <v>37</v>
      </c>
      <c r="B137" s="9" t="s">
        <v>37</v>
      </c>
      <c r="C137" s="9">
        <v>3321</v>
      </c>
      <c r="D137" s="11">
        <v>300000</v>
      </c>
      <c r="E137" s="12">
        <v>1</v>
      </c>
      <c r="F137" s="13" t="s">
        <v>27</v>
      </c>
      <c r="G137" s="12" t="s">
        <v>28</v>
      </c>
      <c r="H137" s="18">
        <v>0</v>
      </c>
      <c r="I137" s="18">
        <v>0</v>
      </c>
      <c r="J137" s="18">
        <v>300000</v>
      </c>
      <c r="K137" s="18">
        <v>0</v>
      </c>
      <c r="L137" s="25">
        <f t="shared" si="8"/>
        <v>300000</v>
      </c>
      <c r="M137" s="10" t="s">
        <v>12</v>
      </c>
      <c r="N137" s="12" t="s">
        <v>32</v>
      </c>
      <c r="O137" s="12">
        <v>1</v>
      </c>
      <c r="P137" s="17">
        <v>300000</v>
      </c>
      <c r="Q137" s="10" t="s">
        <v>55</v>
      </c>
      <c r="R137" s="10" t="s">
        <v>49</v>
      </c>
      <c r="S137" s="26">
        <v>300000</v>
      </c>
      <c r="T137" s="2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</row>
    <row r="138" spans="1:25" ht="15.75" customHeight="1" x14ac:dyDescent="0.25">
      <c r="A138" s="9" t="s">
        <v>37</v>
      </c>
      <c r="B138" s="9" t="s">
        <v>37</v>
      </c>
      <c r="C138" s="9">
        <v>3321</v>
      </c>
      <c r="D138" s="11">
        <v>250000</v>
      </c>
      <c r="E138" s="12">
        <v>1</v>
      </c>
      <c r="F138" s="13" t="s">
        <v>27</v>
      </c>
      <c r="G138" s="12" t="s">
        <v>28</v>
      </c>
      <c r="H138" s="18">
        <v>0</v>
      </c>
      <c r="I138" s="18">
        <v>250000</v>
      </c>
      <c r="J138" s="18">
        <v>0</v>
      </c>
      <c r="K138" s="18">
        <v>0</v>
      </c>
      <c r="L138" s="25">
        <f t="shared" si="8"/>
        <v>250000</v>
      </c>
      <c r="M138" s="10" t="s">
        <v>11</v>
      </c>
      <c r="N138" s="12" t="s">
        <v>32</v>
      </c>
      <c r="O138" s="12">
        <v>1</v>
      </c>
      <c r="P138" s="17">
        <v>250000</v>
      </c>
      <c r="Q138" s="10" t="s">
        <v>48</v>
      </c>
      <c r="R138" s="10" t="s">
        <v>72</v>
      </c>
      <c r="S138" s="28">
        <v>250000</v>
      </c>
      <c r="T138" s="2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</row>
    <row r="139" spans="1:25" ht="54" customHeight="1" x14ac:dyDescent="0.25">
      <c r="A139" s="9">
        <v>33100008</v>
      </c>
      <c r="B139" s="9">
        <v>33105</v>
      </c>
      <c r="C139" s="9">
        <v>3331</v>
      </c>
      <c r="D139" s="11">
        <v>300000</v>
      </c>
      <c r="E139" s="12">
        <v>1</v>
      </c>
      <c r="F139" s="13" t="s">
        <v>27</v>
      </c>
      <c r="G139" s="12" t="s">
        <v>28</v>
      </c>
      <c r="H139" s="18">
        <v>300000</v>
      </c>
      <c r="I139" s="18">
        <v>0</v>
      </c>
      <c r="J139" s="18">
        <v>0</v>
      </c>
      <c r="K139" s="18">
        <v>0</v>
      </c>
      <c r="L139" s="25">
        <f t="shared" si="8"/>
        <v>300000</v>
      </c>
      <c r="M139" s="10" t="s">
        <v>10</v>
      </c>
      <c r="N139" s="12" t="s">
        <v>32</v>
      </c>
      <c r="O139" s="12">
        <v>1</v>
      </c>
      <c r="P139" s="17">
        <v>300000</v>
      </c>
      <c r="Q139" s="10" t="s">
        <v>54</v>
      </c>
      <c r="R139" s="10" t="s">
        <v>72</v>
      </c>
      <c r="S139" s="28">
        <v>0</v>
      </c>
      <c r="T139" s="28">
        <v>0</v>
      </c>
      <c r="U139" s="18">
        <v>300000</v>
      </c>
      <c r="V139" s="18">
        <v>0</v>
      </c>
      <c r="W139" s="18">
        <v>0</v>
      </c>
      <c r="X139" s="18">
        <v>0</v>
      </c>
      <c r="Y139" s="18">
        <v>0</v>
      </c>
    </row>
    <row r="140" spans="1:25" ht="15.75" customHeight="1" x14ac:dyDescent="0.25">
      <c r="A140" s="9">
        <v>33400001</v>
      </c>
      <c r="B140" s="9" t="s">
        <v>74</v>
      </c>
      <c r="C140" s="9">
        <v>3341</v>
      </c>
      <c r="D140" s="11">
        <v>4000000</v>
      </c>
      <c r="E140" s="12">
        <v>1</v>
      </c>
      <c r="F140" s="13" t="s">
        <v>27</v>
      </c>
      <c r="G140" s="12" t="s">
        <v>28</v>
      </c>
      <c r="H140" s="18">
        <v>1000000</v>
      </c>
      <c r="I140" s="18">
        <v>1000000</v>
      </c>
      <c r="J140" s="18">
        <v>1000000</v>
      </c>
      <c r="K140" s="18">
        <v>1000000</v>
      </c>
      <c r="L140" s="25">
        <f t="shared" si="8"/>
        <v>4000000</v>
      </c>
      <c r="M140" s="10" t="s">
        <v>42</v>
      </c>
      <c r="N140" s="12" t="s">
        <v>32</v>
      </c>
      <c r="O140" s="12">
        <v>1</v>
      </c>
      <c r="P140" s="17">
        <v>4000000</v>
      </c>
      <c r="Q140" s="10" t="s">
        <v>33</v>
      </c>
      <c r="R140" s="10" t="s">
        <v>49</v>
      </c>
      <c r="S140" s="26">
        <v>2000000</v>
      </c>
      <c r="T140" s="26">
        <f>1000000+1000000</f>
        <v>2000000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</row>
    <row r="141" spans="1:25" ht="54" customHeight="1" x14ac:dyDescent="0.25">
      <c r="A141" s="9" t="s">
        <v>37</v>
      </c>
      <c r="B141" s="9" t="s">
        <v>37</v>
      </c>
      <c r="C141" s="9">
        <v>3342</v>
      </c>
      <c r="D141" s="11">
        <v>200000</v>
      </c>
      <c r="E141" s="12">
        <v>1</v>
      </c>
      <c r="F141" s="13" t="s">
        <v>27</v>
      </c>
      <c r="G141" s="12" t="s">
        <v>28</v>
      </c>
      <c r="H141" s="18">
        <v>50000</v>
      </c>
      <c r="I141" s="18">
        <v>50000</v>
      </c>
      <c r="J141" s="18">
        <v>50000</v>
      </c>
      <c r="K141" s="18">
        <v>50000</v>
      </c>
      <c r="L141" s="25">
        <f t="shared" si="8"/>
        <v>200000</v>
      </c>
      <c r="M141" s="10" t="s">
        <v>42</v>
      </c>
      <c r="N141" s="12" t="s">
        <v>32</v>
      </c>
      <c r="O141" s="12">
        <v>1</v>
      </c>
      <c r="P141" s="17">
        <v>200000</v>
      </c>
      <c r="Q141" s="10" t="s">
        <v>33</v>
      </c>
      <c r="R141" s="10" t="s">
        <v>72</v>
      </c>
      <c r="S141" s="28">
        <v>0</v>
      </c>
      <c r="T141" s="28">
        <v>0</v>
      </c>
      <c r="U141" s="18">
        <v>200000</v>
      </c>
      <c r="V141" s="18">
        <v>0</v>
      </c>
      <c r="W141" s="18">
        <v>0</v>
      </c>
      <c r="X141" s="18">
        <v>0</v>
      </c>
      <c r="Y141" s="18">
        <v>0</v>
      </c>
    </row>
    <row r="142" spans="1:25" ht="15.75" customHeight="1" x14ac:dyDescent="0.25">
      <c r="A142" s="9" t="s">
        <v>37</v>
      </c>
      <c r="B142" s="9" t="s">
        <v>37</v>
      </c>
      <c r="C142" s="9">
        <v>3362</v>
      </c>
      <c r="D142" s="11">
        <v>350000</v>
      </c>
      <c r="E142" s="12">
        <v>10000</v>
      </c>
      <c r="F142" s="13" t="s">
        <v>27</v>
      </c>
      <c r="G142" s="12" t="s">
        <v>28</v>
      </c>
      <c r="H142" s="18">
        <v>0</v>
      </c>
      <c r="I142" s="18">
        <v>350000</v>
      </c>
      <c r="J142" s="18">
        <v>0</v>
      </c>
      <c r="K142" s="18">
        <v>0</v>
      </c>
      <c r="L142" s="25">
        <f t="shared" si="8"/>
        <v>350000</v>
      </c>
      <c r="M142" s="10" t="s">
        <v>11</v>
      </c>
      <c r="N142" s="12" t="s">
        <v>32</v>
      </c>
      <c r="O142" s="12">
        <v>1</v>
      </c>
      <c r="P142" s="17">
        <v>350000</v>
      </c>
      <c r="Q142" s="10" t="s">
        <v>67</v>
      </c>
      <c r="R142" s="10" t="s">
        <v>49</v>
      </c>
      <c r="S142" s="28">
        <v>0</v>
      </c>
      <c r="T142" s="28">
        <v>0</v>
      </c>
      <c r="U142" s="18">
        <v>350000</v>
      </c>
      <c r="V142" s="18">
        <v>0</v>
      </c>
      <c r="W142" s="18">
        <v>0</v>
      </c>
      <c r="X142" s="18">
        <v>0</v>
      </c>
      <c r="Y142" s="18">
        <v>0</v>
      </c>
    </row>
    <row r="143" spans="1:25" ht="54" customHeight="1" x14ac:dyDescent="0.25">
      <c r="A143" s="9" t="s">
        <v>37</v>
      </c>
      <c r="B143" s="9" t="s">
        <v>37</v>
      </c>
      <c r="C143" s="9">
        <v>3362</v>
      </c>
      <c r="D143" s="11">
        <v>32000</v>
      </c>
      <c r="E143" s="12">
        <v>10000</v>
      </c>
      <c r="F143" s="13" t="s">
        <v>27</v>
      </c>
      <c r="G143" s="12" t="s">
        <v>28</v>
      </c>
      <c r="H143" s="18">
        <v>0</v>
      </c>
      <c r="I143" s="18">
        <v>32000</v>
      </c>
      <c r="J143" s="18">
        <v>0</v>
      </c>
      <c r="K143" s="18">
        <v>0</v>
      </c>
      <c r="L143" s="25">
        <f t="shared" si="8"/>
        <v>32000</v>
      </c>
      <c r="M143" s="10" t="s">
        <v>11</v>
      </c>
      <c r="N143" s="12" t="s">
        <v>32</v>
      </c>
      <c r="O143" s="12">
        <v>1</v>
      </c>
      <c r="P143" s="17">
        <v>32000</v>
      </c>
      <c r="Q143" s="10" t="s">
        <v>67</v>
      </c>
      <c r="R143" s="10" t="s">
        <v>43</v>
      </c>
      <c r="S143" s="28">
        <v>0</v>
      </c>
      <c r="T143" s="28">
        <v>30000</v>
      </c>
      <c r="U143" s="18">
        <v>0</v>
      </c>
      <c r="V143" s="18">
        <v>0</v>
      </c>
      <c r="W143" s="18">
        <v>2000</v>
      </c>
      <c r="X143" s="18">
        <v>0</v>
      </c>
      <c r="Y143" s="18">
        <v>0</v>
      </c>
    </row>
    <row r="144" spans="1:25" ht="54" customHeight="1" x14ac:dyDescent="0.25">
      <c r="A144" s="9" t="s">
        <v>37</v>
      </c>
      <c r="B144" s="9" t="s">
        <v>37</v>
      </c>
      <c r="C144" s="9">
        <v>3362</v>
      </c>
      <c r="D144" s="11">
        <v>19000</v>
      </c>
      <c r="E144" s="12">
        <v>5000</v>
      </c>
      <c r="F144" s="13" t="s">
        <v>27</v>
      </c>
      <c r="G144" s="12" t="s">
        <v>28</v>
      </c>
      <c r="H144" s="18">
        <v>0</v>
      </c>
      <c r="I144" s="18">
        <v>19000</v>
      </c>
      <c r="J144" s="18">
        <v>0</v>
      </c>
      <c r="K144" s="18">
        <v>0</v>
      </c>
      <c r="L144" s="25">
        <f t="shared" si="8"/>
        <v>19000</v>
      </c>
      <c r="M144" s="10" t="s">
        <v>11</v>
      </c>
      <c r="N144" s="12" t="s">
        <v>32</v>
      </c>
      <c r="O144" s="12">
        <v>1</v>
      </c>
      <c r="P144" s="17">
        <v>19000</v>
      </c>
      <c r="Q144" s="10" t="s">
        <v>67</v>
      </c>
      <c r="R144" s="10" t="s">
        <v>43</v>
      </c>
      <c r="S144" s="28">
        <v>0</v>
      </c>
      <c r="T144" s="28">
        <v>18000</v>
      </c>
      <c r="U144" s="18">
        <v>0</v>
      </c>
      <c r="V144" s="18">
        <v>0</v>
      </c>
      <c r="W144" s="18">
        <v>1000</v>
      </c>
      <c r="X144" s="18">
        <v>0</v>
      </c>
      <c r="Y144" s="18">
        <v>0</v>
      </c>
    </row>
    <row r="145" spans="1:25" ht="54" customHeight="1" x14ac:dyDescent="0.25">
      <c r="A145" s="9" t="s">
        <v>37</v>
      </c>
      <c r="B145" s="9" t="s">
        <v>37</v>
      </c>
      <c r="C145" s="9">
        <v>3363</v>
      </c>
      <c r="D145" s="11">
        <v>198000</v>
      </c>
      <c r="E145" s="12">
        <v>1</v>
      </c>
      <c r="F145" s="13" t="s">
        <v>38</v>
      </c>
      <c r="G145" s="12" t="s">
        <v>28</v>
      </c>
      <c r="H145" s="18">
        <v>0</v>
      </c>
      <c r="I145" s="18">
        <v>198000</v>
      </c>
      <c r="J145" s="18">
        <v>0</v>
      </c>
      <c r="K145" s="18">
        <v>0</v>
      </c>
      <c r="L145" s="25">
        <f t="shared" si="8"/>
        <v>198000</v>
      </c>
      <c r="M145" s="10" t="s">
        <v>11</v>
      </c>
      <c r="N145" s="12" t="s">
        <v>32</v>
      </c>
      <c r="O145" s="12">
        <v>1</v>
      </c>
      <c r="P145" s="17">
        <v>198000</v>
      </c>
      <c r="Q145" s="10" t="s">
        <v>48</v>
      </c>
      <c r="R145" s="10" t="s">
        <v>40</v>
      </c>
      <c r="S145" s="28">
        <v>0</v>
      </c>
      <c r="T145" s="28">
        <v>180000</v>
      </c>
      <c r="U145" s="18">
        <v>0</v>
      </c>
      <c r="V145" s="18">
        <v>0</v>
      </c>
      <c r="W145" s="18">
        <v>8000</v>
      </c>
      <c r="X145" s="18">
        <v>0</v>
      </c>
      <c r="Y145" s="18">
        <v>10000</v>
      </c>
    </row>
    <row r="146" spans="1:25" ht="15.75" customHeight="1" x14ac:dyDescent="0.25">
      <c r="A146" s="9" t="s">
        <v>37</v>
      </c>
      <c r="B146" s="9" t="s">
        <v>37</v>
      </c>
      <c r="C146" s="9">
        <v>3363</v>
      </c>
      <c r="D146" s="11">
        <v>200000</v>
      </c>
      <c r="E146" s="12">
        <v>6</v>
      </c>
      <c r="F146" s="13" t="s">
        <v>27</v>
      </c>
      <c r="G146" s="12" t="s">
        <v>28</v>
      </c>
      <c r="H146" s="18">
        <v>200000</v>
      </c>
      <c r="I146" s="18">
        <v>0</v>
      </c>
      <c r="J146" s="18">
        <v>0</v>
      </c>
      <c r="K146" s="18">
        <v>0</v>
      </c>
      <c r="L146" s="25">
        <f t="shared" si="8"/>
        <v>200000</v>
      </c>
      <c r="M146" s="10" t="s">
        <v>10</v>
      </c>
      <c r="N146" s="12" t="s">
        <v>32</v>
      </c>
      <c r="O146" s="12">
        <v>1</v>
      </c>
      <c r="P146" s="17">
        <v>200000</v>
      </c>
      <c r="Q146" s="10" t="s">
        <v>39</v>
      </c>
      <c r="R146" s="10" t="s">
        <v>72</v>
      </c>
      <c r="S146" s="28">
        <f>100000-62433.66</f>
        <v>37566.339999999997</v>
      </c>
      <c r="T146" s="28">
        <v>0</v>
      </c>
      <c r="U146" s="18">
        <f>100000+62433.66</f>
        <v>162433.66</v>
      </c>
      <c r="V146" s="18">
        <v>0</v>
      </c>
      <c r="W146" s="18">
        <v>0</v>
      </c>
      <c r="X146" s="18">
        <v>0</v>
      </c>
      <c r="Y146" s="18">
        <v>0</v>
      </c>
    </row>
    <row r="147" spans="1:25" ht="54" customHeight="1" x14ac:dyDescent="0.25">
      <c r="A147" s="9" t="s">
        <v>37</v>
      </c>
      <c r="B147" s="9" t="s">
        <v>37</v>
      </c>
      <c r="C147" s="9">
        <v>3363</v>
      </c>
      <c r="D147" s="11">
        <v>200000</v>
      </c>
      <c r="E147" s="12">
        <v>6</v>
      </c>
      <c r="F147" s="13" t="s">
        <v>27</v>
      </c>
      <c r="G147" s="12" t="s">
        <v>28</v>
      </c>
      <c r="H147" s="18">
        <v>0</v>
      </c>
      <c r="I147" s="18">
        <v>0</v>
      </c>
      <c r="J147" s="18">
        <v>200000</v>
      </c>
      <c r="K147" s="18">
        <v>0</v>
      </c>
      <c r="L147" s="25">
        <f t="shared" si="8"/>
        <v>200000</v>
      </c>
      <c r="M147" s="10" t="s">
        <v>12</v>
      </c>
      <c r="N147" s="12" t="s">
        <v>32</v>
      </c>
      <c r="O147" s="12">
        <v>1</v>
      </c>
      <c r="P147" s="17">
        <v>200000</v>
      </c>
      <c r="Q147" s="10" t="s">
        <v>71</v>
      </c>
      <c r="R147" s="10" t="s">
        <v>40</v>
      </c>
      <c r="S147" s="28">
        <v>0</v>
      </c>
      <c r="T147" s="28">
        <v>200000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</row>
    <row r="148" spans="1:25" ht="15.75" customHeight="1" x14ac:dyDescent="0.25">
      <c r="A148" s="9" t="s">
        <v>37</v>
      </c>
      <c r="B148" s="9" t="s">
        <v>37</v>
      </c>
      <c r="C148" s="9">
        <v>3363</v>
      </c>
      <c r="D148" s="11">
        <v>125000</v>
      </c>
      <c r="E148" s="12">
        <v>1</v>
      </c>
      <c r="F148" s="13" t="s">
        <v>38</v>
      </c>
      <c r="G148" s="12" t="s">
        <v>28</v>
      </c>
      <c r="H148" s="18">
        <v>0</v>
      </c>
      <c r="I148" s="18">
        <f t="shared" ref="I148:J148" si="17">125000/2</f>
        <v>62500</v>
      </c>
      <c r="J148" s="18">
        <f t="shared" si="17"/>
        <v>62500</v>
      </c>
      <c r="K148" s="18">
        <v>0</v>
      </c>
      <c r="L148" s="25">
        <f t="shared" si="8"/>
        <v>125000</v>
      </c>
      <c r="M148" s="10" t="s">
        <v>75</v>
      </c>
      <c r="N148" s="12" t="s">
        <v>32</v>
      </c>
      <c r="O148" s="12">
        <v>1</v>
      </c>
      <c r="P148" s="17">
        <v>125000</v>
      </c>
      <c r="Q148" s="10" t="s">
        <v>48</v>
      </c>
      <c r="R148" s="10" t="s">
        <v>40</v>
      </c>
      <c r="S148" s="28">
        <v>0</v>
      </c>
      <c r="T148" s="28">
        <v>100000</v>
      </c>
      <c r="U148" s="18">
        <v>0</v>
      </c>
      <c r="V148" s="18">
        <v>0</v>
      </c>
      <c r="W148" s="18">
        <v>15000</v>
      </c>
      <c r="X148" s="18">
        <v>0</v>
      </c>
      <c r="Y148" s="18">
        <v>10000</v>
      </c>
    </row>
    <row r="149" spans="1:25" ht="15.75" customHeight="1" x14ac:dyDescent="0.25">
      <c r="A149" s="9" t="s">
        <v>37</v>
      </c>
      <c r="B149" s="9" t="s">
        <v>37</v>
      </c>
      <c r="C149" s="9">
        <v>3363</v>
      </c>
      <c r="D149" s="11">
        <v>22350</v>
      </c>
      <c r="E149" s="12">
        <v>1</v>
      </c>
      <c r="F149" s="13" t="s">
        <v>38</v>
      </c>
      <c r="G149" s="12" t="s">
        <v>28</v>
      </c>
      <c r="H149" s="18">
        <v>0</v>
      </c>
      <c r="I149" s="18">
        <f t="shared" ref="I149:J149" si="18">22350/2</f>
        <v>11175</v>
      </c>
      <c r="J149" s="18">
        <f t="shared" si="18"/>
        <v>11175</v>
      </c>
      <c r="K149" s="18">
        <v>0</v>
      </c>
      <c r="L149" s="25">
        <f t="shared" si="8"/>
        <v>22350</v>
      </c>
      <c r="M149" s="10" t="s">
        <v>75</v>
      </c>
      <c r="N149" s="12" t="s">
        <v>32</v>
      </c>
      <c r="O149" s="12">
        <v>1</v>
      </c>
      <c r="P149" s="17">
        <v>22350</v>
      </c>
      <c r="Q149" s="10" t="s">
        <v>48</v>
      </c>
      <c r="R149" s="10" t="s">
        <v>43</v>
      </c>
      <c r="S149" s="28">
        <v>0</v>
      </c>
      <c r="T149" s="28">
        <v>15000</v>
      </c>
      <c r="U149" s="18">
        <v>0</v>
      </c>
      <c r="V149" s="18">
        <v>0</v>
      </c>
      <c r="W149" s="18">
        <f>5000+2350</f>
        <v>7350</v>
      </c>
      <c r="X149" s="18">
        <v>0</v>
      </c>
      <c r="Y149" s="18">
        <v>0</v>
      </c>
    </row>
    <row r="150" spans="1:25" ht="15.75" customHeight="1" x14ac:dyDescent="0.25">
      <c r="A150" s="9" t="s">
        <v>37</v>
      </c>
      <c r="B150" s="9" t="s">
        <v>37</v>
      </c>
      <c r="C150" s="9">
        <v>3365</v>
      </c>
      <c r="D150" s="11">
        <v>70000</v>
      </c>
      <c r="E150" s="12">
        <v>1</v>
      </c>
      <c r="F150" s="13" t="s">
        <v>38</v>
      </c>
      <c r="G150" s="12" t="s">
        <v>28</v>
      </c>
      <c r="H150" s="18">
        <v>17500</v>
      </c>
      <c r="I150" s="18">
        <v>17500</v>
      </c>
      <c r="J150" s="18">
        <v>17500</v>
      </c>
      <c r="K150" s="18">
        <v>17500</v>
      </c>
      <c r="L150" s="25">
        <f t="shared" si="8"/>
        <v>70000</v>
      </c>
      <c r="M150" s="10" t="s">
        <v>42</v>
      </c>
      <c r="N150" s="12" t="s">
        <v>32</v>
      </c>
      <c r="O150" s="12">
        <v>1</v>
      </c>
      <c r="P150" s="17">
        <v>70000</v>
      </c>
      <c r="Q150" s="10" t="s">
        <v>39</v>
      </c>
      <c r="R150" s="10" t="s">
        <v>52</v>
      </c>
      <c r="S150" s="28">
        <v>0</v>
      </c>
      <c r="T150" s="28">
        <v>70000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</row>
    <row r="151" spans="1:25" ht="15.75" customHeight="1" x14ac:dyDescent="0.25">
      <c r="A151" s="9" t="s">
        <v>37</v>
      </c>
      <c r="B151" s="9" t="s">
        <v>37</v>
      </c>
      <c r="C151" s="9">
        <v>3365</v>
      </c>
      <c r="D151" s="11">
        <v>50000</v>
      </c>
      <c r="E151" s="12">
        <v>1</v>
      </c>
      <c r="F151" s="13" t="s">
        <v>38</v>
      </c>
      <c r="G151" s="12" t="s">
        <v>28</v>
      </c>
      <c r="H151" s="18">
        <v>12500</v>
      </c>
      <c r="I151" s="18">
        <v>12500</v>
      </c>
      <c r="J151" s="18">
        <v>12500</v>
      </c>
      <c r="K151" s="18">
        <v>12500</v>
      </c>
      <c r="L151" s="25">
        <f t="shared" si="8"/>
        <v>50000</v>
      </c>
      <c r="M151" s="10" t="s">
        <v>42</v>
      </c>
      <c r="N151" s="12" t="s">
        <v>32</v>
      </c>
      <c r="O151" s="12">
        <v>1</v>
      </c>
      <c r="P151" s="17">
        <v>50000</v>
      </c>
      <c r="Q151" s="10" t="s">
        <v>76</v>
      </c>
      <c r="R151" s="10" t="s">
        <v>52</v>
      </c>
      <c r="S151" s="28">
        <v>0</v>
      </c>
      <c r="T151" s="28">
        <v>50000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</row>
    <row r="152" spans="1:25" ht="15.75" customHeight="1" x14ac:dyDescent="0.25">
      <c r="A152" s="9" t="s">
        <v>37</v>
      </c>
      <c r="B152" s="9" t="s">
        <v>37</v>
      </c>
      <c r="C152" s="9">
        <v>3366</v>
      </c>
      <c r="D152" s="11">
        <v>500000</v>
      </c>
      <c r="E152" s="12">
        <v>1</v>
      </c>
      <c r="F152" s="13" t="s">
        <v>38</v>
      </c>
      <c r="G152" s="12" t="s">
        <v>28</v>
      </c>
      <c r="H152" s="18">
        <v>500000</v>
      </c>
      <c r="I152" s="18">
        <v>0</v>
      </c>
      <c r="J152" s="18">
        <v>0</v>
      </c>
      <c r="K152" s="18">
        <v>0</v>
      </c>
      <c r="L152" s="25">
        <f t="shared" si="8"/>
        <v>500000</v>
      </c>
      <c r="M152" s="10" t="s">
        <v>10</v>
      </c>
      <c r="N152" s="12" t="s">
        <v>32</v>
      </c>
      <c r="O152" s="12">
        <v>1</v>
      </c>
      <c r="P152" s="17">
        <v>500000</v>
      </c>
      <c r="Q152" s="10" t="s">
        <v>77</v>
      </c>
      <c r="R152" s="10" t="s">
        <v>49</v>
      </c>
      <c r="S152" s="28">
        <v>0</v>
      </c>
      <c r="T152" s="2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500000</v>
      </c>
    </row>
    <row r="153" spans="1:25" ht="15.75" customHeight="1" x14ac:dyDescent="0.25">
      <c r="A153" s="9" t="s">
        <v>37</v>
      </c>
      <c r="B153" s="9" t="s">
        <v>37</v>
      </c>
      <c r="C153" s="9">
        <v>3381</v>
      </c>
      <c r="D153" s="11">
        <v>5300000</v>
      </c>
      <c r="E153" s="12">
        <v>22</v>
      </c>
      <c r="F153" s="13" t="s">
        <v>27</v>
      </c>
      <c r="G153" s="12" t="s">
        <v>28</v>
      </c>
      <c r="H153" s="18">
        <v>5300000</v>
      </c>
      <c r="I153" s="18">
        <v>0</v>
      </c>
      <c r="J153" s="18">
        <v>0</v>
      </c>
      <c r="K153" s="18">
        <v>0</v>
      </c>
      <c r="L153" s="25">
        <f t="shared" si="8"/>
        <v>5300000</v>
      </c>
      <c r="M153" s="10" t="s">
        <v>10</v>
      </c>
      <c r="N153" s="12" t="s">
        <v>32</v>
      </c>
      <c r="O153" s="12">
        <v>1</v>
      </c>
      <c r="P153" s="17">
        <v>5300000</v>
      </c>
      <c r="Q153" s="10" t="s">
        <v>55</v>
      </c>
      <c r="R153" s="10" t="s">
        <v>40</v>
      </c>
      <c r="S153" s="26">
        <v>0</v>
      </c>
      <c r="T153" s="26">
        <f>5200000+100000</f>
        <v>5300000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</row>
    <row r="154" spans="1:25" ht="15.75" customHeight="1" x14ac:dyDescent="0.25">
      <c r="A154" s="9" t="s">
        <v>37</v>
      </c>
      <c r="B154" s="9" t="s">
        <v>37</v>
      </c>
      <c r="C154" s="9">
        <v>3411</v>
      </c>
      <c r="D154" s="11">
        <v>600000</v>
      </c>
      <c r="E154" s="12">
        <v>1</v>
      </c>
      <c r="F154" s="13" t="s">
        <v>27</v>
      </c>
      <c r="G154" s="12" t="s">
        <v>28</v>
      </c>
      <c r="H154" s="18">
        <v>150000</v>
      </c>
      <c r="I154" s="18">
        <v>150000</v>
      </c>
      <c r="J154" s="18">
        <v>150000</v>
      </c>
      <c r="K154" s="18">
        <v>150000</v>
      </c>
      <c r="L154" s="25">
        <f t="shared" si="8"/>
        <v>600000</v>
      </c>
      <c r="M154" s="10" t="s">
        <v>42</v>
      </c>
      <c r="N154" s="12" t="s">
        <v>32</v>
      </c>
      <c r="O154" s="12">
        <v>1</v>
      </c>
      <c r="P154" s="17">
        <v>600000</v>
      </c>
      <c r="Q154" s="10" t="s">
        <v>51</v>
      </c>
      <c r="R154" s="10" t="s">
        <v>52</v>
      </c>
      <c r="S154" s="26">
        <v>0</v>
      </c>
      <c r="T154" s="26">
        <v>0</v>
      </c>
      <c r="U154" s="18">
        <v>600000</v>
      </c>
      <c r="V154" s="18">
        <v>0</v>
      </c>
      <c r="W154" s="18">
        <v>0</v>
      </c>
      <c r="X154" s="18">
        <v>0</v>
      </c>
      <c r="Y154" s="18">
        <v>0</v>
      </c>
    </row>
    <row r="155" spans="1:25" ht="54" customHeight="1" x14ac:dyDescent="0.25">
      <c r="A155" s="9" t="s">
        <v>37</v>
      </c>
      <c r="B155" s="9" t="s">
        <v>37</v>
      </c>
      <c r="C155" s="9">
        <v>3411</v>
      </c>
      <c r="D155" s="11">
        <v>120000</v>
      </c>
      <c r="E155" s="12">
        <v>1</v>
      </c>
      <c r="F155" s="13" t="s">
        <v>27</v>
      </c>
      <c r="G155" s="12" t="s">
        <v>28</v>
      </c>
      <c r="H155" s="18">
        <v>30000</v>
      </c>
      <c r="I155" s="18">
        <v>30000</v>
      </c>
      <c r="J155" s="18">
        <v>30000</v>
      </c>
      <c r="K155" s="18">
        <v>30000</v>
      </c>
      <c r="L155" s="25">
        <f t="shared" si="8"/>
        <v>120000</v>
      </c>
      <c r="M155" s="10" t="s">
        <v>42</v>
      </c>
      <c r="N155" s="12" t="s">
        <v>32</v>
      </c>
      <c r="O155" s="12">
        <v>1</v>
      </c>
      <c r="P155" s="17">
        <v>120000</v>
      </c>
      <c r="Q155" s="10" t="s">
        <v>51</v>
      </c>
      <c r="R155" s="10" t="s">
        <v>52</v>
      </c>
      <c r="S155" s="28">
        <v>0</v>
      </c>
      <c r="T155" s="2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120000</v>
      </c>
    </row>
    <row r="156" spans="1:25" ht="54" customHeight="1" x14ac:dyDescent="0.25">
      <c r="A156" s="9" t="s">
        <v>37</v>
      </c>
      <c r="B156" s="9" t="s">
        <v>37</v>
      </c>
      <c r="C156" s="9">
        <v>3411</v>
      </c>
      <c r="D156" s="11">
        <v>50000</v>
      </c>
      <c r="E156" s="12">
        <v>1</v>
      </c>
      <c r="F156" s="13" t="s">
        <v>27</v>
      </c>
      <c r="G156" s="12" t="s">
        <v>28</v>
      </c>
      <c r="H156" s="18">
        <v>12500</v>
      </c>
      <c r="I156" s="18">
        <v>12500</v>
      </c>
      <c r="J156" s="18">
        <v>12500</v>
      </c>
      <c r="K156" s="18">
        <v>12500</v>
      </c>
      <c r="L156" s="25">
        <f t="shared" si="8"/>
        <v>50000</v>
      </c>
      <c r="M156" s="10" t="s">
        <v>42</v>
      </c>
      <c r="N156" s="12" t="s">
        <v>32</v>
      </c>
      <c r="O156" s="12">
        <v>1</v>
      </c>
      <c r="P156" s="17">
        <v>50000</v>
      </c>
      <c r="Q156" s="10" t="s">
        <v>51</v>
      </c>
      <c r="R156" s="10" t="s">
        <v>52</v>
      </c>
      <c r="S156" s="28">
        <v>0</v>
      </c>
      <c r="T156" s="28">
        <v>0</v>
      </c>
      <c r="U156" s="18">
        <v>0</v>
      </c>
      <c r="V156" s="18">
        <v>0</v>
      </c>
      <c r="W156" s="18">
        <v>50000</v>
      </c>
      <c r="X156" s="18">
        <v>0</v>
      </c>
      <c r="Y156" s="18">
        <v>0</v>
      </c>
    </row>
    <row r="157" spans="1:25" ht="54" customHeight="1" x14ac:dyDescent="0.25">
      <c r="A157" s="9" t="s">
        <v>37</v>
      </c>
      <c r="B157" s="9" t="s">
        <v>37</v>
      </c>
      <c r="C157" s="9">
        <v>3411</v>
      </c>
      <c r="D157" s="11">
        <v>40000</v>
      </c>
      <c r="E157" s="12">
        <v>1</v>
      </c>
      <c r="F157" s="13" t="s">
        <v>27</v>
      </c>
      <c r="G157" s="12" t="s">
        <v>28</v>
      </c>
      <c r="H157" s="18">
        <v>10000</v>
      </c>
      <c r="I157" s="18">
        <v>10000</v>
      </c>
      <c r="J157" s="18">
        <v>10000</v>
      </c>
      <c r="K157" s="18">
        <v>10000</v>
      </c>
      <c r="L157" s="25">
        <f t="shared" si="8"/>
        <v>40000</v>
      </c>
      <c r="M157" s="10" t="s">
        <v>42</v>
      </c>
      <c r="N157" s="12" t="s">
        <v>32</v>
      </c>
      <c r="O157" s="12">
        <v>1</v>
      </c>
      <c r="P157" s="17">
        <v>40000</v>
      </c>
      <c r="Q157" s="10" t="s">
        <v>55</v>
      </c>
      <c r="R157" s="10" t="s">
        <v>49</v>
      </c>
      <c r="S157" s="28">
        <v>0</v>
      </c>
      <c r="T157" s="28">
        <v>0</v>
      </c>
      <c r="U157" s="18">
        <v>39000</v>
      </c>
      <c r="V157" s="18">
        <v>0</v>
      </c>
      <c r="W157" s="18">
        <v>0</v>
      </c>
      <c r="X157" s="18">
        <v>0</v>
      </c>
      <c r="Y157" s="18">
        <v>1000</v>
      </c>
    </row>
    <row r="158" spans="1:25" ht="54" customHeight="1" x14ac:dyDescent="0.25">
      <c r="A158" s="9">
        <v>34100002</v>
      </c>
      <c r="B158" s="9" t="s">
        <v>79</v>
      </c>
      <c r="C158" s="9">
        <v>3411</v>
      </c>
      <c r="D158" s="11">
        <v>1000</v>
      </c>
      <c r="E158" s="12">
        <v>1</v>
      </c>
      <c r="F158" s="13" t="s">
        <v>27</v>
      </c>
      <c r="G158" s="12" t="s">
        <v>28</v>
      </c>
      <c r="H158" s="18">
        <v>1000</v>
      </c>
      <c r="I158" s="18">
        <v>0</v>
      </c>
      <c r="J158" s="18">
        <v>0</v>
      </c>
      <c r="K158" s="18">
        <v>0</v>
      </c>
      <c r="L158" s="25">
        <f t="shared" si="8"/>
        <v>1000</v>
      </c>
      <c r="M158" s="10" t="s">
        <v>41</v>
      </c>
      <c r="N158" s="12" t="s">
        <v>32</v>
      </c>
      <c r="O158" s="12">
        <v>1</v>
      </c>
      <c r="P158" s="17">
        <v>1000</v>
      </c>
      <c r="Q158" s="10" t="s">
        <v>70</v>
      </c>
      <c r="R158" s="10" t="s">
        <v>72</v>
      </c>
      <c r="S158" s="28">
        <v>0</v>
      </c>
      <c r="T158" s="28">
        <v>0</v>
      </c>
      <c r="U158" s="18">
        <v>1000</v>
      </c>
      <c r="V158" s="18">
        <v>0</v>
      </c>
      <c r="W158" s="18">
        <v>0</v>
      </c>
      <c r="X158" s="18">
        <v>0</v>
      </c>
      <c r="Y158" s="18">
        <v>0</v>
      </c>
    </row>
    <row r="159" spans="1:25" ht="54" customHeight="1" x14ac:dyDescent="0.25">
      <c r="A159" s="9" t="s">
        <v>37</v>
      </c>
      <c r="B159" s="9" t="s">
        <v>37</v>
      </c>
      <c r="C159" s="9">
        <v>3451</v>
      </c>
      <c r="D159" s="11">
        <v>1000000</v>
      </c>
      <c r="E159" s="12">
        <v>1</v>
      </c>
      <c r="F159" s="13" t="s">
        <v>27</v>
      </c>
      <c r="G159" s="12" t="s">
        <v>28</v>
      </c>
      <c r="H159" s="18">
        <v>1000000</v>
      </c>
      <c r="I159" s="18">
        <v>0</v>
      </c>
      <c r="J159" s="18">
        <v>0</v>
      </c>
      <c r="K159" s="18">
        <v>0</v>
      </c>
      <c r="L159" s="25">
        <f t="shared" si="8"/>
        <v>1000000</v>
      </c>
      <c r="M159" s="10" t="s">
        <v>10</v>
      </c>
      <c r="N159" s="12" t="s">
        <v>32</v>
      </c>
      <c r="O159" s="12">
        <v>1</v>
      </c>
      <c r="P159" s="17">
        <v>1000000</v>
      </c>
      <c r="Q159" s="10" t="s">
        <v>39</v>
      </c>
      <c r="R159" s="10" t="s">
        <v>40</v>
      </c>
      <c r="S159" s="26">
        <v>0</v>
      </c>
      <c r="T159" s="26">
        <v>0</v>
      </c>
      <c r="U159" s="18">
        <v>1000000</v>
      </c>
      <c r="V159" s="18">
        <v>0</v>
      </c>
      <c r="W159" s="18">
        <v>0</v>
      </c>
      <c r="X159" s="18">
        <v>0</v>
      </c>
      <c r="Y159" s="18">
        <v>0</v>
      </c>
    </row>
    <row r="160" spans="1:25" ht="54" customHeight="1" x14ac:dyDescent="0.25">
      <c r="A160" s="9" t="s">
        <v>37</v>
      </c>
      <c r="B160" s="9" t="s">
        <v>37</v>
      </c>
      <c r="C160" s="9">
        <v>3461</v>
      </c>
      <c r="D160" s="11">
        <v>350000</v>
      </c>
      <c r="E160" s="12">
        <v>1</v>
      </c>
      <c r="F160" s="13" t="s">
        <v>27</v>
      </c>
      <c r="G160" s="12" t="s">
        <v>28</v>
      </c>
      <c r="H160" s="18">
        <v>350000</v>
      </c>
      <c r="I160" s="18">
        <v>0</v>
      </c>
      <c r="J160" s="18">
        <v>0</v>
      </c>
      <c r="K160" s="18">
        <v>0</v>
      </c>
      <c r="L160" s="25">
        <f t="shared" si="8"/>
        <v>350000</v>
      </c>
      <c r="M160" s="10" t="s">
        <v>10</v>
      </c>
      <c r="N160" s="12" t="s">
        <v>32</v>
      </c>
      <c r="O160" s="12">
        <v>1</v>
      </c>
      <c r="P160" s="17">
        <v>350000</v>
      </c>
      <c r="Q160" s="10" t="s">
        <v>77</v>
      </c>
      <c r="R160" s="10" t="s">
        <v>63</v>
      </c>
      <c r="S160" s="28">
        <v>0</v>
      </c>
      <c r="T160" s="28">
        <v>350000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</row>
    <row r="161" spans="1:25" ht="54" customHeight="1" x14ac:dyDescent="0.25">
      <c r="A161" s="9" t="s">
        <v>37</v>
      </c>
      <c r="B161" s="9" t="s">
        <v>37</v>
      </c>
      <c r="C161" s="9">
        <v>3471</v>
      </c>
      <c r="D161" s="11">
        <v>50000</v>
      </c>
      <c r="E161" s="12">
        <v>1</v>
      </c>
      <c r="F161" s="13" t="s">
        <v>27</v>
      </c>
      <c r="G161" s="12" t="s">
        <v>28</v>
      </c>
      <c r="H161" s="18">
        <v>12500</v>
      </c>
      <c r="I161" s="18">
        <v>12500</v>
      </c>
      <c r="J161" s="18">
        <v>12500</v>
      </c>
      <c r="K161" s="18">
        <v>12500</v>
      </c>
      <c r="L161" s="25">
        <f t="shared" si="8"/>
        <v>50000</v>
      </c>
      <c r="M161" s="10" t="s">
        <v>42</v>
      </c>
      <c r="N161" s="12" t="s">
        <v>32</v>
      </c>
      <c r="O161" s="12">
        <v>1</v>
      </c>
      <c r="P161" s="17">
        <v>50000</v>
      </c>
      <c r="Q161" s="10" t="s">
        <v>55</v>
      </c>
      <c r="R161" s="10" t="s">
        <v>43</v>
      </c>
      <c r="S161" s="28">
        <v>0</v>
      </c>
      <c r="T161" s="28">
        <v>50000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</row>
    <row r="162" spans="1:25" ht="54" customHeight="1" x14ac:dyDescent="0.25">
      <c r="A162" s="9">
        <v>35100001</v>
      </c>
      <c r="B162" s="9" t="s">
        <v>82</v>
      </c>
      <c r="C162" s="9">
        <v>3511</v>
      </c>
      <c r="D162" s="11">
        <v>2500000</v>
      </c>
      <c r="E162" s="12">
        <v>1</v>
      </c>
      <c r="F162" s="13" t="s">
        <v>27</v>
      </c>
      <c r="G162" s="12" t="s">
        <v>28</v>
      </c>
      <c r="H162" s="18">
        <v>0</v>
      </c>
      <c r="I162" s="18">
        <v>2500000</v>
      </c>
      <c r="J162" s="18">
        <v>0</v>
      </c>
      <c r="K162" s="18">
        <v>0</v>
      </c>
      <c r="L162" s="25">
        <f t="shared" si="8"/>
        <v>2500000</v>
      </c>
      <c r="M162" s="10" t="s">
        <v>45</v>
      </c>
      <c r="N162" s="12" t="s">
        <v>32</v>
      </c>
      <c r="O162" s="12">
        <v>1</v>
      </c>
      <c r="P162" s="17">
        <v>2500000</v>
      </c>
      <c r="Q162" s="10" t="s">
        <v>55</v>
      </c>
      <c r="R162" s="10" t="s">
        <v>34</v>
      </c>
      <c r="S162" s="26">
        <v>1000000</v>
      </c>
      <c r="T162" s="26">
        <v>1500000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</row>
    <row r="163" spans="1:25" ht="54" customHeight="1" x14ac:dyDescent="0.25">
      <c r="A163" s="9">
        <v>35100003</v>
      </c>
      <c r="B163" s="9" t="s">
        <v>83</v>
      </c>
      <c r="C163" s="9">
        <v>3512</v>
      </c>
      <c r="D163" s="11">
        <v>6000000</v>
      </c>
      <c r="E163" s="12">
        <v>1</v>
      </c>
      <c r="F163" s="13" t="s">
        <v>27</v>
      </c>
      <c r="G163" s="12"/>
      <c r="H163" s="18" t="s">
        <v>29</v>
      </c>
      <c r="I163" s="18">
        <v>6000000</v>
      </c>
      <c r="J163" s="18" t="s">
        <v>29</v>
      </c>
      <c r="K163" s="18" t="s">
        <v>29</v>
      </c>
      <c r="L163" s="25">
        <f t="shared" si="8"/>
        <v>6000000</v>
      </c>
      <c r="M163" s="10" t="s">
        <v>45</v>
      </c>
      <c r="N163" s="31" t="s">
        <v>32</v>
      </c>
      <c r="O163" s="12">
        <v>1</v>
      </c>
      <c r="P163" s="17">
        <v>6000000</v>
      </c>
      <c r="Q163" s="10" t="s">
        <v>55</v>
      </c>
      <c r="R163" s="10" t="s">
        <v>34</v>
      </c>
      <c r="S163" s="26">
        <f>6000000-2656200</f>
        <v>3343800</v>
      </c>
      <c r="T163" s="26">
        <v>2656200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</row>
    <row r="164" spans="1:25" ht="15.75" customHeight="1" x14ac:dyDescent="0.25">
      <c r="A164" s="9">
        <v>35100003</v>
      </c>
      <c r="B164" s="9" t="s">
        <v>83</v>
      </c>
      <c r="C164" s="9">
        <v>3512</v>
      </c>
      <c r="D164" s="11">
        <v>800000</v>
      </c>
      <c r="E164" s="12">
        <v>1</v>
      </c>
      <c r="F164" s="13" t="s">
        <v>27</v>
      </c>
      <c r="G164" s="12" t="s">
        <v>28</v>
      </c>
      <c r="H164" s="18">
        <v>0</v>
      </c>
      <c r="I164" s="18">
        <v>800000</v>
      </c>
      <c r="J164" s="18">
        <v>0</v>
      </c>
      <c r="K164" s="18">
        <v>0</v>
      </c>
      <c r="L164" s="25">
        <f t="shared" si="8"/>
        <v>800000</v>
      </c>
      <c r="M164" s="10" t="s">
        <v>11</v>
      </c>
      <c r="N164" s="12" t="s">
        <v>32</v>
      </c>
      <c r="O164" s="12">
        <v>1</v>
      </c>
      <c r="P164" s="17">
        <v>800000</v>
      </c>
      <c r="Q164" s="10" t="s">
        <v>55</v>
      </c>
      <c r="R164" s="10" t="s">
        <v>49</v>
      </c>
      <c r="S164" s="26">
        <f>800000-387566.34</f>
        <v>412433.66</v>
      </c>
      <c r="T164" s="26">
        <v>387566.34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</row>
    <row r="165" spans="1:25" ht="73.5" customHeight="1" x14ac:dyDescent="0.25">
      <c r="A165" s="9">
        <v>35100003</v>
      </c>
      <c r="B165" s="9" t="s">
        <v>83</v>
      </c>
      <c r="C165" s="9">
        <v>3512</v>
      </c>
      <c r="D165" s="11">
        <v>300000</v>
      </c>
      <c r="E165" s="12">
        <v>1</v>
      </c>
      <c r="F165" s="13" t="s">
        <v>27</v>
      </c>
      <c r="G165" s="12"/>
      <c r="H165" s="18">
        <v>0</v>
      </c>
      <c r="I165" s="18">
        <v>0</v>
      </c>
      <c r="J165" s="18">
        <v>300000</v>
      </c>
      <c r="K165" s="18">
        <v>0</v>
      </c>
      <c r="L165" s="25">
        <f t="shared" si="8"/>
        <v>300000</v>
      </c>
      <c r="M165" s="10" t="s">
        <v>12</v>
      </c>
      <c r="N165" s="31" t="s">
        <v>32</v>
      </c>
      <c r="O165" s="12">
        <v>1</v>
      </c>
      <c r="P165" s="17">
        <v>300000</v>
      </c>
      <c r="Q165" s="10" t="s">
        <v>55</v>
      </c>
      <c r="R165" s="10" t="s">
        <v>49</v>
      </c>
      <c r="S165" s="28">
        <v>0</v>
      </c>
      <c r="T165" s="28">
        <v>0</v>
      </c>
      <c r="U165" s="18">
        <v>300000</v>
      </c>
      <c r="V165" s="18">
        <v>0</v>
      </c>
      <c r="W165" s="18">
        <v>0</v>
      </c>
      <c r="X165" s="18">
        <v>0</v>
      </c>
      <c r="Y165" s="18">
        <v>0</v>
      </c>
    </row>
    <row r="166" spans="1:25" ht="15.75" customHeight="1" x14ac:dyDescent="0.25">
      <c r="A166" s="9">
        <v>35100003</v>
      </c>
      <c r="B166" s="9" t="s">
        <v>83</v>
      </c>
      <c r="C166" s="9">
        <v>3512</v>
      </c>
      <c r="D166" s="11">
        <v>300000</v>
      </c>
      <c r="E166" s="12">
        <v>1</v>
      </c>
      <c r="F166" s="13" t="s">
        <v>27</v>
      </c>
      <c r="G166" s="12"/>
      <c r="H166" s="18">
        <v>0</v>
      </c>
      <c r="I166" s="18">
        <v>0</v>
      </c>
      <c r="J166" s="18">
        <v>300000</v>
      </c>
      <c r="K166" s="18">
        <v>0</v>
      </c>
      <c r="L166" s="25">
        <f t="shared" si="8"/>
        <v>300000</v>
      </c>
      <c r="M166" s="10" t="s">
        <v>12</v>
      </c>
      <c r="N166" s="31" t="s">
        <v>32</v>
      </c>
      <c r="O166" s="12">
        <v>1</v>
      </c>
      <c r="P166" s="17">
        <v>300000</v>
      </c>
      <c r="Q166" s="10" t="s">
        <v>55</v>
      </c>
      <c r="R166" s="10" t="s">
        <v>72</v>
      </c>
      <c r="S166" s="28">
        <v>0</v>
      </c>
      <c r="T166" s="28">
        <v>0</v>
      </c>
      <c r="U166" s="18">
        <v>300000</v>
      </c>
      <c r="V166" s="18">
        <v>0</v>
      </c>
      <c r="W166" s="18">
        <v>0</v>
      </c>
      <c r="X166" s="18">
        <v>0</v>
      </c>
      <c r="Y166" s="18">
        <v>0</v>
      </c>
    </row>
    <row r="167" spans="1:25" ht="15.75" customHeight="1" x14ac:dyDescent="0.25">
      <c r="A167" s="9">
        <v>35100003</v>
      </c>
      <c r="B167" s="9" t="s">
        <v>83</v>
      </c>
      <c r="C167" s="9">
        <v>3512</v>
      </c>
      <c r="D167" s="11">
        <v>200000</v>
      </c>
      <c r="E167" s="12">
        <v>1</v>
      </c>
      <c r="F167" s="13" t="s">
        <v>27</v>
      </c>
      <c r="G167" s="12" t="s">
        <v>28</v>
      </c>
      <c r="H167" s="18">
        <v>0</v>
      </c>
      <c r="I167" s="18">
        <v>200000</v>
      </c>
      <c r="J167" s="18">
        <v>0</v>
      </c>
      <c r="K167" s="18">
        <v>0</v>
      </c>
      <c r="L167" s="25">
        <f t="shared" si="8"/>
        <v>200000</v>
      </c>
      <c r="M167" s="10" t="s">
        <v>11</v>
      </c>
      <c r="N167" s="12" t="s">
        <v>32</v>
      </c>
      <c r="O167" s="12">
        <v>1</v>
      </c>
      <c r="P167" s="17">
        <v>200000</v>
      </c>
      <c r="Q167" s="10" t="s">
        <v>55</v>
      </c>
      <c r="R167" s="10" t="s">
        <v>72</v>
      </c>
      <c r="S167" s="28">
        <v>0</v>
      </c>
      <c r="T167" s="28">
        <v>0</v>
      </c>
      <c r="U167" s="18">
        <v>200000</v>
      </c>
      <c r="V167" s="18">
        <v>0</v>
      </c>
      <c r="W167" s="18">
        <v>0</v>
      </c>
      <c r="X167" s="18">
        <v>0</v>
      </c>
      <c r="Y167" s="18">
        <v>0</v>
      </c>
    </row>
    <row r="168" spans="1:25" ht="15.75" customHeight="1" x14ac:dyDescent="0.25">
      <c r="A168" s="9" t="s">
        <v>37</v>
      </c>
      <c r="B168" s="9" t="s">
        <v>37</v>
      </c>
      <c r="C168" s="9">
        <v>3512</v>
      </c>
      <c r="D168" s="11">
        <v>100000</v>
      </c>
      <c r="E168" s="12">
        <v>1</v>
      </c>
      <c r="F168" s="13" t="s">
        <v>27</v>
      </c>
      <c r="G168" s="12" t="s">
        <v>28</v>
      </c>
      <c r="H168" s="18">
        <v>25000</v>
      </c>
      <c r="I168" s="18">
        <v>25000</v>
      </c>
      <c r="J168" s="18">
        <v>25000</v>
      </c>
      <c r="K168" s="18">
        <v>25000</v>
      </c>
      <c r="L168" s="25">
        <f t="shared" si="8"/>
        <v>100000</v>
      </c>
      <c r="M168" s="10" t="s">
        <v>42</v>
      </c>
      <c r="N168" s="12" t="s">
        <v>32</v>
      </c>
      <c r="O168" s="12">
        <v>1</v>
      </c>
      <c r="P168" s="17">
        <v>100000</v>
      </c>
      <c r="Q168" s="10" t="s">
        <v>55</v>
      </c>
      <c r="R168" s="10" t="s">
        <v>43</v>
      </c>
      <c r="S168" s="28">
        <v>0</v>
      </c>
      <c r="T168" s="28">
        <v>100000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</row>
    <row r="169" spans="1:25" ht="15.75" customHeight="1" x14ac:dyDescent="0.25">
      <c r="A169" s="9" t="s">
        <v>37</v>
      </c>
      <c r="B169" s="9" t="s">
        <v>37</v>
      </c>
      <c r="C169" s="9">
        <v>3531</v>
      </c>
      <c r="D169" s="11">
        <v>1000000</v>
      </c>
      <c r="E169" s="12">
        <v>1</v>
      </c>
      <c r="F169" s="13" t="s">
        <v>27</v>
      </c>
      <c r="G169" s="12" t="s">
        <v>28</v>
      </c>
      <c r="H169" s="18">
        <v>0</v>
      </c>
      <c r="I169" s="18">
        <v>0</v>
      </c>
      <c r="J169" s="18">
        <v>1000000</v>
      </c>
      <c r="K169" s="18">
        <v>0</v>
      </c>
      <c r="L169" s="25">
        <f t="shared" si="8"/>
        <v>1000000</v>
      </c>
      <c r="M169" s="10" t="s">
        <v>12</v>
      </c>
      <c r="N169" s="12" t="s">
        <v>32</v>
      </c>
      <c r="O169" s="12">
        <v>1</v>
      </c>
      <c r="P169" s="17">
        <v>1000000</v>
      </c>
      <c r="Q169" s="10" t="s">
        <v>46</v>
      </c>
      <c r="R169" s="10" t="s">
        <v>49</v>
      </c>
      <c r="S169" s="26">
        <v>0</v>
      </c>
      <c r="T169" s="26">
        <v>0</v>
      </c>
      <c r="U169" s="18">
        <v>1000000</v>
      </c>
      <c r="V169" s="18">
        <v>0</v>
      </c>
      <c r="W169" s="18">
        <v>0</v>
      </c>
      <c r="X169" s="18">
        <v>0</v>
      </c>
      <c r="Y169" s="18">
        <v>0</v>
      </c>
    </row>
    <row r="170" spans="1:25" ht="15.75" customHeight="1" x14ac:dyDescent="0.25">
      <c r="A170" s="9" t="s">
        <v>37</v>
      </c>
      <c r="B170" s="9" t="s">
        <v>37</v>
      </c>
      <c r="C170" s="9">
        <v>3531</v>
      </c>
      <c r="D170" s="11">
        <v>200000</v>
      </c>
      <c r="E170" s="12">
        <v>1</v>
      </c>
      <c r="F170" s="13" t="s">
        <v>27</v>
      </c>
      <c r="G170" s="12" t="s">
        <v>28</v>
      </c>
      <c r="H170" s="18">
        <v>0</v>
      </c>
      <c r="I170" s="18">
        <v>0</v>
      </c>
      <c r="J170" s="18">
        <v>200000</v>
      </c>
      <c r="K170" s="18">
        <v>0</v>
      </c>
      <c r="L170" s="25">
        <f t="shared" si="8"/>
        <v>200000</v>
      </c>
      <c r="M170" s="10" t="s">
        <v>12</v>
      </c>
      <c r="N170" s="12" t="s">
        <v>32</v>
      </c>
      <c r="O170" s="12">
        <v>1</v>
      </c>
      <c r="P170" s="17">
        <v>200000</v>
      </c>
      <c r="Q170" s="10" t="s">
        <v>46</v>
      </c>
      <c r="R170" s="10" t="s">
        <v>59</v>
      </c>
      <c r="S170" s="28">
        <v>200000</v>
      </c>
      <c r="T170" s="2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</row>
    <row r="171" spans="1:25" ht="15.75" customHeight="1" x14ac:dyDescent="0.25">
      <c r="A171" s="9">
        <v>35500005</v>
      </c>
      <c r="B171" s="9" t="s">
        <v>84</v>
      </c>
      <c r="C171" s="9">
        <v>3551</v>
      </c>
      <c r="D171" s="11">
        <v>400000</v>
      </c>
      <c r="E171" s="12">
        <v>1</v>
      </c>
      <c r="F171" s="13" t="s">
        <v>27</v>
      </c>
      <c r="G171" s="12" t="s">
        <v>28</v>
      </c>
      <c r="H171" s="18">
        <v>400000</v>
      </c>
      <c r="I171" s="18">
        <v>0</v>
      </c>
      <c r="J171" s="18">
        <v>0</v>
      </c>
      <c r="K171" s="18">
        <v>0</v>
      </c>
      <c r="L171" s="25">
        <f t="shared" si="8"/>
        <v>400000</v>
      </c>
      <c r="M171" s="10" t="s">
        <v>10</v>
      </c>
      <c r="N171" s="12" t="s">
        <v>32</v>
      </c>
      <c r="O171" s="12">
        <v>1</v>
      </c>
      <c r="P171" s="17">
        <v>400000</v>
      </c>
      <c r="Q171" s="10" t="s">
        <v>55</v>
      </c>
      <c r="R171" s="10" t="s">
        <v>49</v>
      </c>
      <c r="S171" s="28">
        <v>400000</v>
      </c>
      <c r="T171" s="2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</row>
    <row r="172" spans="1:25" ht="54" customHeight="1" x14ac:dyDescent="0.25">
      <c r="A172" s="9" t="s">
        <v>37</v>
      </c>
      <c r="B172" s="9" t="s">
        <v>37</v>
      </c>
      <c r="C172" s="9">
        <v>3551</v>
      </c>
      <c r="D172" s="11">
        <v>200000</v>
      </c>
      <c r="E172" s="12">
        <v>1</v>
      </c>
      <c r="F172" s="13" t="s">
        <v>27</v>
      </c>
      <c r="G172" s="12" t="s">
        <v>28</v>
      </c>
      <c r="H172" s="18">
        <v>50000</v>
      </c>
      <c r="I172" s="18">
        <v>50000</v>
      </c>
      <c r="J172" s="18">
        <v>50000</v>
      </c>
      <c r="K172" s="18">
        <v>50000</v>
      </c>
      <c r="L172" s="25">
        <f t="shared" si="8"/>
        <v>200000</v>
      </c>
      <c r="M172" s="10" t="s">
        <v>42</v>
      </c>
      <c r="N172" s="12" t="s">
        <v>32</v>
      </c>
      <c r="O172" s="12">
        <v>1</v>
      </c>
      <c r="P172" s="17">
        <v>200000</v>
      </c>
      <c r="Q172" s="10" t="s">
        <v>55</v>
      </c>
      <c r="R172" s="10" t="s">
        <v>43</v>
      </c>
      <c r="S172" s="28">
        <v>0</v>
      </c>
      <c r="T172" s="28">
        <v>200000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</row>
    <row r="173" spans="1:25" ht="15.75" customHeight="1" x14ac:dyDescent="0.25">
      <c r="A173" s="9" t="s">
        <v>37</v>
      </c>
      <c r="B173" s="9" t="s">
        <v>37</v>
      </c>
      <c r="C173" s="9">
        <v>3571</v>
      </c>
      <c r="D173" s="11">
        <v>300000</v>
      </c>
      <c r="E173" s="12">
        <v>1</v>
      </c>
      <c r="F173" s="13" t="s">
        <v>27</v>
      </c>
      <c r="G173" s="12" t="s">
        <v>28</v>
      </c>
      <c r="H173" s="18">
        <v>0</v>
      </c>
      <c r="I173" s="18">
        <v>0</v>
      </c>
      <c r="J173" s="18">
        <v>300000</v>
      </c>
      <c r="K173" s="18">
        <v>0</v>
      </c>
      <c r="L173" s="25">
        <f t="shared" si="8"/>
        <v>300000</v>
      </c>
      <c r="M173" s="10" t="s">
        <v>12</v>
      </c>
      <c r="N173" s="12" t="s">
        <v>32</v>
      </c>
      <c r="O173" s="12">
        <v>1</v>
      </c>
      <c r="P173" s="17">
        <v>300000</v>
      </c>
      <c r="Q173" s="10" t="s">
        <v>55</v>
      </c>
      <c r="R173" s="10" t="s">
        <v>40</v>
      </c>
      <c r="S173" s="28">
        <v>0</v>
      </c>
      <c r="T173" s="28">
        <v>300000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</row>
    <row r="174" spans="1:25" ht="67.5" customHeight="1" x14ac:dyDescent="0.25">
      <c r="A174" s="9" t="s">
        <v>37</v>
      </c>
      <c r="B174" s="9" t="s">
        <v>37</v>
      </c>
      <c r="C174" s="9">
        <v>3571</v>
      </c>
      <c r="D174" s="11">
        <v>200000</v>
      </c>
      <c r="E174" s="12">
        <v>1</v>
      </c>
      <c r="F174" s="13" t="s">
        <v>27</v>
      </c>
      <c r="G174" s="12" t="s">
        <v>28</v>
      </c>
      <c r="H174" s="18">
        <v>0</v>
      </c>
      <c r="I174" s="18">
        <v>0</v>
      </c>
      <c r="J174" s="18">
        <v>200000</v>
      </c>
      <c r="K174" s="18">
        <v>0</v>
      </c>
      <c r="L174" s="25">
        <f t="shared" si="8"/>
        <v>200000</v>
      </c>
      <c r="M174" s="10" t="s">
        <v>12</v>
      </c>
      <c r="N174" s="12" t="s">
        <v>32</v>
      </c>
      <c r="O174" s="12">
        <v>1</v>
      </c>
      <c r="P174" s="17">
        <v>200000</v>
      </c>
      <c r="Q174" s="10" t="s">
        <v>55</v>
      </c>
      <c r="R174" s="10" t="s">
        <v>40</v>
      </c>
      <c r="S174" s="28">
        <v>0</v>
      </c>
      <c r="T174" s="28">
        <v>200000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</row>
    <row r="175" spans="1:25" ht="54" customHeight="1" x14ac:dyDescent="0.25">
      <c r="A175" s="9" t="s">
        <v>37</v>
      </c>
      <c r="B175" s="9" t="s">
        <v>37</v>
      </c>
      <c r="C175" s="9">
        <v>3571</v>
      </c>
      <c r="D175" s="11">
        <v>200000</v>
      </c>
      <c r="E175" s="12">
        <v>1</v>
      </c>
      <c r="F175" s="13" t="s">
        <v>27</v>
      </c>
      <c r="G175" s="12" t="s">
        <v>28</v>
      </c>
      <c r="H175" s="18">
        <v>0</v>
      </c>
      <c r="I175" s="18">
        <v>200000</v>
      </c>
      <c r="J175" s="18">
        <v>0</v>
      </c>
      <c r="K175" s="18">
        <v>0</v>
      </c>
      <c r="L175" s="25">
        <f t="shared" si="8"/>
        <v>200000</v>
      </c>
      <c r="M175" s="10" t="s">
        <v>11</v>
      </c>
      <c r="N175" s="12" t="s">
        <v>32</v>
      </c>
      <c r="O175" s="12">
        <v>1</v>
      </c>
      <c r="P175" s="17">
        <v>200000</v>
      </c>
      <c r="Q175" s="10" t="s">
        <v>56</v>
      </c>
      <c r="R175" s="10" t="s">
        <v>40</v>
      </c>
      <c r="S175" s="28">
        <v>0</v>
      </c>
      <c r="T175" s="28">
        <v>200000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</row>
    <row r="176" spans="1:25" ht="54" customHeight="1" x14ac:dyDescent="0.25">
      <c r="A176" s="9" t="s">
        <v>37</v>
      </c>
      <c r="B176" s="9" t="s">
        <v>37</v>
      </c>
      <c r="C176" s="9">
        <v>3571</v>
      </c>
      <c r="D176" s="11">
        <v>80000</v>
      </c>
      <c r="E176" s="12">
        <v>1</v>
      </c>
      <c r="F176" s="13" t="s">
        <v>27</v>
      </c>
      <c r="G176" s="12" t="s">
        <v>28</v>
      </c>
      <c r="H176" s="18">
        <v>80000</v>
      </c>
      <c r="I176" s="18">
        <v>0</v>
      </c>
      <c r="J176" s="18">
        <v>0</v>
      </c>
      <c r="K176" s="18">
        <v>0</v>
      </c>
      <c r="L176" s="25">
        <f t="shared" si="8"/>
        <v>80000</v>
      </c>
      <c r="M176" s="10" t="s">
        <v>10</v>
      </c>
      <c r="N176" s="12" t="s">
        <v>32</v>
      </c>
      <c r="O176" s="12">
        <v>1</v>
      </c>
      <c r="P176" s="17">
        <v>80000</v>
      </c>
      <c r="Q176" s="10" t="s">
        <v>55</v>
      </c>
      <c r="R176" s="10" t="s">
        <v>63</v>
      </c>
      <c r="S176" s="28">
        <v>0</v>
      </c>
      <c r="T176" s="28">
        <v>80000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</row>
    <row r="177" spans="1:25" ht="54" customHeight="1" x14ac:dyDescent="0.25">
      <c r="A177" s="9" t="s">
        <v>37</v>
      </c>
      <c r="B177" s="9" t="s">
        <v>37</v>
      </c>
      <c r="C177" s="9">
        <v>3571</v>
      </c>
      <c r="D177" s="11">
        <v>55000</v>
      </c>
      <c r="E177" s="12">
        <v>1</v>
      </c>
      <c r="F177" s="13" t="s">
        <v>27</v>
      </c>
      <c r="G177" s="12" t="s">
        <v>28</v>
      </c>
      <c r="H177" s="18">
        <v>0</v>
      </c>
      <c r="I177" s="18">
        <v>0</v>
      </c>
      <c r="J177" s="18">
        <v>0</v>
      </c>
      <c r="K177" s="18">
        <v>55000</v>
      </c>
      <c r="L177" s="25">
        <f t="shared" si="8"/>
        <v>55000</v>
      </c>
      <c r="M177" s="10" t="s">
        <v>13</v>
      </c>
      <c r="N177" s="12" t="s">
        <v>32</v>
      </c>
      <c r="O177" s="12">
        <v>1</v>
      </c>
      <c r="P177" s="17">
        <v>55000</v>
      </c>
      <c r="Q177" s="10" t="s">
        <v>56</v>
      </c>
      <c r="R177" s="10" t="s">
        <v>40</v>
      </c>
      <c r="S177" s="28">
        <v>0</v>
      </c>
      <c r="T177" s="28">
        <v>55000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</row>
    <row r="178" spans="1:25" ht="54" customHeight="1" x14ac:dyDescent="0.25">
      <c r="A178" s="9" t="s">
        <v>37</v>
      </c>
      <c r="B178" s="9" t="s">
        <v>37</v>
      </c>
      <c r="C178" s="9">
        <v>3571</v>
      </c>
      <c r="D178" s="11">
        <v>35000</v>
      </c>
      <c r="E178" s="12">
        <v>1</v>
      </c>
      <c r="F178" s="13" t="s">
        <v>27</v>
      </c>
      <c r="G178" s="12" t="s">
        <v>28</v>
      </c>
      <c r="H178" s="18">
        <v>0</v>
      </c>
      <c r="I178" s="18">
        <v>0</v>
      </c>
      <c r="J178" s="18">
        <v>35000</v>
      </c>
      <c r="K178" s="18">
        <v>0</v>
      </c>
      <c r="L178" s="25">
        <f t="shared" si="8"/>
        <v>35000</v>
      </c>
      <c r="M178" s="10" t="s">
        <v>12</v>
      </c>
      <c r="N178" s="12" t="s">
        <v>32</v>
      </c>
      <c r="O178" s="12">
        <v>1</v>
      </c>
      <c r="P178" s="17">
        <v>35000</v>
      </c>
      <c r="Q178" s="10" t="s">
        <v>55</v>
      </c>
      <c r="R178" s="10" t="s">
        <v>43</v>
      </c>
      <c r="S178" s="28">
        <v>0</v>
      </c>
      <c r="T178" s="28">
        <v>35000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</row>
    <row r="179" spans="1:25" ht="54" customHeight="1" x14ac:dyDescent="0.25">
      <c r="A179" s="9" t="s">
        <v>37</v>
      </c>
      <c r="B179" s="9" t="s">
        <v>37</v>
      </c>
      <c r="C179" s="9">
        <v>3571</v>
      </c>
      <c r="D179" s="11">
        <v>20000</v>
      </c>
      <c r="E179" s="12">
        <v>1</v>
      </c>
      <c r="F179" s="13" t="s">
        <v>27</v>
      </c>
      <c r="G179" s="12" t="s">
        <v>28</v>
      </c>
      <c r="H179" s="18">
        <v>5000</v>
      </c>
      <c r="I179" s="18">
        <v>5000</v>
      </c>
      <c r="J179" s="18">
        <v>5000</v>
      </c>
      <c r="K179" s="18">
        <v>5000</v>
      </c>
      <c r="L179" s="25">
        <f t="shared" si="8"/>
        <v>20000</v>
      </c>
      <c r="M179" s="10" t="s">
        <v>42</v>
      </c>
      <c r="N179" s="12" t="s">
        <v>32</v>
      </c>
      <c r="O179" s="12">
        <v>1</v>
      </c>
      <c r="P179" s="17">
        <v>20000</v>
      </c>
      <c r="Q179" s="10" t="s">
        <v>55</v>
      </c>
      <c r="R179" s="10" t="s">
        <v>43</v>
      </c>
      <c r="S179" s="28">
        <v>0</v>
      </c>
      <c r="T179" s="28">
        <v>20000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</row>
    <row r="180" spans="1:25" ht="15.75" customHeight="1" x14ac:dyDescent="0.25">
      <c r="A180" s="9" t="s">
        <v>37</v>
      </c>
      <c r="B180" s="9" t="s">
        <v>37</v>
      </c>
      <c r="C180" s="9">
        <v>3572</v>
      </c>
      <c r="D180" s="11">
        <v>200000</v>
      </c>
      <c r="E180" s="12">
        <v>1</v>
      </c>
      <c r="F180" s="13" t="s">
        <v>27</v>
      </c>
      <c r="G180" s="12" t="s">
        <v>28</v>
      </c>
      <c r="H180" s="18">
        <v>0</v>
      </c>
      <c r="I180" s="18">
        <v>0</v>
      </c>
      <c r="J180" s="18">
        <v>200000</v>
      </c>
      <c r="K180" s="18">
        <v>0</v>
      </c>
      <c r="L180" s="25">
        <f t="shared" si="8"/>
        <v>200000</v>
      </c>
      <c r="M180" s="10" t="s">
        <v>12</v>
      </c>
      <c r="N180" s="12" t="s">
        <v>32</v>
      </c>
      <c r="O180" s="12">
        <v>1</v>
      </c>
      <c r="P180" s="17">
        <v>200000</v>
      </c>
      <c r="Q180" s="10" t="s">
        <v>55</v>
      </c>
      <c r="R180" s="10" t="s">
        <v>40</v>
      </c>
      <c r="S180" s="28">
        <v>0</v>
      </c>
      <c r="T180" s="28">
        <v>200000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</row>
    <row r="181" spans="1:25" ht="15.75" customHeight="1" x14ac:dyDescent="0.25">
      <c r="A181" s="9" t="s">
        <v>37</v>
      </c>
      <c r="B181" s="9" t="s">
        <v>37</v>
      </c>
      <c r="C181" s="9">
        <v>3581</v>
      </c>
      <c r="D181" s="11">
        <v>3165333.66</v>
      </c>
      <c r="E181" s="12">
        <v>1</v>
      </c>
      <c r="F181" s="13" t="s">
        <v>27</v>
      </c>
      <c r="G181" s="12" t="s">
        <v>28</v>
      </c>
      <c r="H181" s="18">
        <v>3165333.66</v>
      </c>
      <c r="I181" s="18">
        <v>0</v>
      </c>
      <c r="J181" s="18">
        <v>0</v>
      </c>
      <c r="K181" s="18">
        <v>0</v>
      </c>
      <c r="L181" s="25">
        <f t="shared" si="8"/>
        <v>3165333.66</v>
      </c>
      <c r="M181" s="10" t="s">
        <v>10</v>
      </c>
      <c r="N181" s="12" t="s">
        <v>32</v>
      </c>
      <c r="O181" s="12">
        <v>1</v>
      </c>
      <c r="P181" s="17">
        <v>3165333.66</v>
      </c>
      <c r="Q181" s="10" t="s">
        <v>55</v>
      </c>
      <c r="R181" s="10" t="s">
        <v>40</v>
      </c>
      <c r="S181" s="26">
        <v>0</v>
      </c>
      <c r="T181" s="26">
        <f>3000000+165333.66</f>
        <v>3165333.66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</row>
    <row r="182" spans="1:25" ht="15.75" customHeight="1" x14ac:dyDescent="0.25">
      <c r="A182" s="9" t="s">
        <v>37</v>
      </c>
      <c r="B182" s="9" t="s">
        <v>37</v>
      </c>
      <c r="C182" s="9">
        <v>3581</v>
      </c>
      <c r="D182" s="11">
        <v>30000</v>
      </c>
      <c r="E182" s="12">
        <v>1</v>
      </c>
      <c r="F182" s="13" t="s">
        <v>27</v>
      </c>
      <c r="G182" s="12" t="s">
        <v>28</v>
      </c>
      <c r="H182" s="18">
        <v>0</v>
      </c>
      <c r="I182" s="18">
        <v>30000</v>
      </c>
      <c r="J182" s="18">
        <v>0</v>
      </c>
      <c r="K182" s="18">
        <v>0</v>
      </c>
      <c r="L182" s="25">
        <f t="shared" si="8"/>
        <v>30000</v>
      </c>
      <c r="M182" s="10" t="s">
        <v>11</v>
      </c>
      <c r="N182" s="12" t="s">
        <v>32</v>
      </c>
      <c r="O182" s="12">
        <v>1</v>
      </c>
      <c r="P182" s="17">
        <v>30000</v>
      </c>
      <c r="Q182" s="10" t="s">
        <v>55</v>
      </c>
      <c r="R182" s="10" t="s">
        <v>43</v>
      </c>
      <c r="S182" s="28">
        <v>0</v>
      </c>
      <c r="T182" s="28">
        <v>30000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</row>
    <row r="183" spans="1:25" ht="54" customHeight="1" x14ac:dyDescent="0.25">
      <c r="A183" s="9" t="s">
        <v>37</v>
      </c>
      <c r="B183" s="9" t="s">
        <v>37</v>
      </c>
      <c r="C183" s="9">
        <v>3581</v>
      </c>
      <c r="D183" s="11">
        <v>6000</v>
      </c>
      <c r="E183" s="12">
        <v>1</v>
      </c>
      <c r="F183" s="13" t="s">
        <v>27</v>
      </c>
      <c r="G183" s="12" t="s">
        <v>28</v>
      </c>
      <c r="H183" s="18">
        <v>1500</v>
      </c>
      <c r="I183" s="18">
        <v>1500</v>
      </c>
      <c r="J183" s="18">
        <v>1500</v>
      </c>
      <c r="K183" s="18">
        <v>1500</v>
      </c>
      <c r="L183" s="25">
        <f t="shared" si="8"/>
        <v>6000</v>
      </c>
      <c r="M183" s="10" t="s">
        <v>42</v>
      </c>
      <c r="N183" s="12" t="s">
        <v>32</v>
      </c>
      <c r="O183" s="12">
        <v>1</v>
      </c>
      <c r="P183" s="17">
        <v>6000</v>
      </c>
      <c r="Q183" s="10" t="s">
        <v>55</v>
      </c>
      <c r="R183" s="10" t="s">
        <v>52</v>
      </c>
      <c r="S183" s="28">
        <v>0</v>
      </c>
      <c r="T183" s="28">
        <v>6000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</row>
    <row r="184" spans="1:25" ht="15.75" customHeight="1" x14ac:dyDescent="0.25">
      <c r="A184" s="9" t="s">
        <v>37</v>
      </c>
      <c r="B184" s="9" t="s">
        <v>37</v>
      </c>
      <c r="C184" s="9">
        <v>3591</v>
      </c>
      <c r="D184" s="11">
        <v>500000</v>
      </c>
      <c r="E184" s="12">
        <v>1</v>
      </c>
      <c r="F184" s="13" t="s">
        <v>27</v>
      </c>
      <c r="G184" s="12" t="s">
        <v>28</v>
      </c>
      <c r="H184" s="18">
        <v>0</v>
      </c>
      <c r="I184" s="18">
        <v>0</v>
      </c>
      <c r="J184" s="18">
        <v>500000</v>
      </c>
      <c r="K184" s="18">
        <v>0</v>
      </c>
      <c r="L184" s="25">
        <f t="shared" si="8"/>
        <v>500000</v>
      </c>
      <c r="M184" s="10" t="s">
        <v>12</v>
      </c>
      <c r="N184" s="12" t="s">
        <v>32</v>
      </c>
      <c r="O184" s="12">
        <v>1</v>
      </c>
      <c r="P184" s="17">
        <v>500000</v>
      </c>
      <c r="Q184" s="10" t="s">
        <v>55</v>
      </c>
      <c r="R184" s="10" t="s">
        <v>49</v>
      </c>
      <c r="S184" s="26">
        <v>0</v>
      </c>
      <c r="T184" s="26">
        <v>0</v>
      </c>
      <c r="U184" s="18">
        <v>500000</v>
      </c>
      <c r="V184" s="18">
        <v>0</v>
      </c>
      <c r="W184" s="18">
        <v>0</v>
      </c>
      <c r="X184" s="18">
        <v>0</v>
      </c>
      <c r="Y184" s="18">
        <v>0</v>
      </c>
    </row>
    <row r="185" spans="1:25" ht="54" customHeight="1" x14ac:dyDescent="0.25">
      <c r="A185" s="9" t="s">
        <v>37</v>
      </c>
      <c r="B185" s="9" t="s">
        <v>37</v>
      </c>
      <c r="C185" s="9">
        <v>3591</v>
      </c>
      <c r="D185" s="11">
        <v>1000</v>
      </c>
      <c r="E185" s="12">
        <v>1</v>
      </c>
      <c r="F185" s="13" t="s">
        <v>27</v>
      </c>
      <c r="G185" s="12" t="s">
        <v>28</v>
      </c>
      <c r="H185" s="18">
        <v>250</v>
      </c>
      <c r="I185" s="18">
        <v>250</v>
      </c>
      <c r="J185" s="18">
        <v>250</v>
      </c>
      <c r="K185" s="18">
        <v>250</v>
      </c>
      <c r="L185" s="25">
        <f t="shared" si="8"/>
        <v>1000</v>
      </c>
      <c r="M185" s="10" t="s">
        <v>42</v>
      </c>
      <c r="N185" s="12" t="s">
        <v>32</v>
      </c>
      <c r="O185" s="12">
        <v>1</v>
      </c>
      <c r="P185" s="17">
        <v>1000</v>
      </c>
      <c r="Q185" s="10" t="s">
        <v>51</v>
      </c>
      <c r="R185" s="10" t="s">
        <v>43</v>
      </c>
      <c r="S185" s="28">
        <v>0</v>
      </c>
      <c r="T185" s="28">
        <v>1000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</row>
    <row r="186" spans="1:25" ht="54" customHeight="1" x14ac:dyDescent="0.25">
      <c r="A186" s="9" t="s">
        <v>37</v>
      </c>
      <c r="B186" s="9" t="s">
        <v>37</v>
      </c>
      <c r="C186" s="9">
        <v>3611</v>
      </c>
      <c r="D186" s="11">
        <v>200000</v>
      </c>
      <c r="E186" s="12">
        <v>1</v>
      </c>
      <c r="F186" s="13" t="s">
        <v>27</v>
      </c>
      <c r="G186" s="12" t="s">
        <v>28</v>
      </c>
      <c r="H186" s="18">
        <v>0</v>
      </c>
      <c r="I186" s="18">
        <v>200000</v>
      </c>
      <c r="J186" s="18">
        <v>0</v>
      </c>
      <c r="K186" s="18">
        <v>0</v>
      </c>
      <c r="L186" s="25">
        <f t="shared" si="8"/>
        <v>200000</v>
      </c>
      <c r="M186" s="10" t="s">
        <v>45</v>
      </c>
      <c r="N186" s="12" t="s">
        <v>32</v>
      </c>
      <c r="O186" s="12">
        <v>1</v>
      </c>
      <c r="P186" s="17">
        <v>200000</v>
      </c>
      <c r="Q186" s="10" t="s">
        <v>48</v>
      </c>
      <c r="R186" s="10" t="s">
        <v>59</v>
      </c>
      <c r="S186" s="28">
        <v>200000</v>
      </c>
      <c r="T186" s="2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</row>
    <row r="187" spans="1:25" ht="15.75" customHeight="1" x14ac:dyDescent="0.25">
      <c r="A187" s="9"/>
      <c r="B187" s="9">
        <v>36301</v>
      </c>
      <c r="C187" s="9">
        <v>3631</v>
      </c>
      <c r="D187" s="11">
        <v>300000</v>
      </c>
      <c r="E187" s="12">
        <v>1</v>
      </c>
      <c r="F187" s="13" t="s">
        <v>27</v>
      </c>
      <c r="G187" s="12"/>
      <c r="H187" s="18">
        <v>0</v>
      </c>
      <c r="I187" s="18">
        <v>300000</v>
      </c>
      <c r="J187" s="18">
        <v>0</v>
      </c>
      <c r="K187" s="18">
        <v>0</v>
      </c>
      <c r="L187" s="25">
        <f t="shared" si="8"/>
        <v>300000</v>
      </c>
      <c r="M187" s="10" t="s">
        <v>11</v>
      </c>
      <c r="N187" s="31" t="s">
        <v>32</v>
      </c>
      <c r="O187" s="12">
        <v>1</v>
      </c>
      <c r="P187" s="17">
        <v>300000</v>
      </c>
      <c r="Q187" s="10" t="s">
        <v>48</v>
      </c>
      <c r="R187" s="10" t="s">
        <v>49</v>
      </c>
      <c r="S187" s="28">
        <v>250000</v>
      </c>
      <c r="T187" s="2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50000</v>
      </c>
    </row>
    <row r="188" spans="1:25" ht="54" customHeight="1" x14ac:dyDescent="0.25">
      <c r="A188" s="9" t="s">
        <v>37</v>
      </c>
      <c r="B188" s="9" t="s">
        <v>37</v>
      </c>
      <c r="C188" s="9">
        <v>3641</v>
      </c>
      <c r="D188" s="11">
        <v>50000</v>
      </c>
      <c r="E188" s="12">
        <v>12</v>
      </c>
      <c r="F188" s="13" t="s">
        <v>27</v>
      </c>
      <c r="G188" s="12"/>
      <c r="H188" s="18">
        <v>12500</v>
      </c>
      <c r="I188" s="18">
        <v>12500</v>
      </c>
      <c r="J188" s="18">
        <v>12500</v>
      </c>
      <c r="K188" s="18">
        <v>12500</v>
      </c>
      <c r="L188" s="25">
        <f t="shared" si="8"/>
        <v>50000</v>
      </c>
      <c r="M188" s="10" t="s">
        <v>42</v>
      </c>
      <c r="N188" s="31" t="s">
        <v>32</v>
      </c>
      <c r="O188" s="12">
        <v>1</v>
      </c>
      <c r="P188" s="17">
        <v>50000</v>
      </c>
      <c r="Q188" s="10" t="s">
        <v>48</v>
      </c>
      <c r="R188" s="10" t="s">
        <v>52</v>
      </c>
      <c r="S188" s="28">
        <v>0</v>
      </c>
      <c r="T188" s="28">
        <v>50000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</row>
    <row r="189" spans="1:25" ht="67.5" customHeight="1" x14ac:dyDescent="0.25">
      <c r="A189" s="9" t="s">
        <v>37</v>
      </c>
      <c r="B189" s="9" t="s">
        <v>37</v>
      </c>
      <c r="C189" s="9">
        <v>3661</v>
      </c>
      <c r="D189" s="11">
        <v>50000</v>
      </c>
      <c r="E189" s="12">
        <v>1</v>
      </c>
      <c r="F189" s="13" t="s">
        <v>27</v>
      </c>
      <c r="G189" s="12" t="s">
        <v>28</v>
      </c>
      <c r="H189" s="18">
        <v>12500</v>
      </c>
      <c r="I189" s="18">
        <v>12500</v>
      </c>
      <c r="J189" s="18">
        <v>12500</v>
      </c>
      <c r="K189" s="18">
        <v>12500</v>
      </c>
      <c r="L189" s="25">
        <f t="shared" si="8"/>
        <v>50000</v>
      </c>
      <c r="M189" s="10" t="s">
        <v>42</v>
      </c>
      <c r="N189" s="12" t="s">
        <v>32</v>
      </c>
      <c r="O189" s="12">
        <v>1</v>
      </c>
      <c r="P189" s="17">
        <v>50000</v>
      </c>
      <c r="Q189" s="10" t="s">
        <v>48</v>
      </c>
      <c r="R189" s="10" t="s">
        <v>59</v>
      </c>
      <c r="S189" s="28">
        <v>50000</v>
      </c>
      <c r="T189" s="2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</row>
    <row r="190" spans="1:25" ht="67.5" customHeight="1" x14ac:dyDescent="0.25">
      <c r="A190" s="9" t="s">
        <v>37</v>
      </c>
      <c r="B190" s="9" t="s">
        <v>37</v>
      </c>
      <c r="C190" s="9">
        <v>3711</v>
      </c>
      <c r="D190" s="11">
        <v>105000</v>
      </c>
      <c r="E190" s="12">
        <v>1</v>
      </c>
      <c r="F190" s="13" t="s">
        <v>37</v>
      </c>
      <c r="G190" s="12" t="s">
        <v>28</v>
      </c>
      <c r="H190" s="18">
        <f t="shared" ref="H190:K190" si="19">105000/4</f>
        <v>26250</v>
      </c>
      <c r="I190" s="18">
        <f t="shared" si="19"/>
        <v>26250</v>
      </c>
      <c r="J190" s="18">
        <f t="shared" si="19"/>
        <v>26250</v>
      </c>
      <c r="K190" s="18">
        <f t="shared" si="19"/>
        <v>26250</v>
      </c>
      <c r="L190" s="25">
        <f t="shared" si="8"/>
        <v>105000</v>
      </c>
      <c r="M190" s="10" t="s">
        <v>42</v>
      </c>
      <c r="N190" s="12" t="s">
        <v>32</v>
      </c>
      <c r="O190" s="12">
        <v>1</v>
      </c>
      <c r="P190" s="17">
        <v>105000</v>
      </c>
      <c r="Q190" s="10" t="s">
        <v>51</v>
      </c>
      <c r="R190" s="10" t="s">
        <v>52</v>
      </c>
      <c r="S190" s="28">
        <v>0</v>
      </c>
      <c r="T190" s="28">
        <f>25000+80000</f>
        <v>105000</v>
      </c>
      <c r="U190" s="18">
        <v>0</v>
      </c>
      <c r="V190" s="18">
        <v>0</v>
      </c>
      <c r="W190" s="18"/>
      <c r="X190" s="18">
        <v>0</v>
      </c>
      <c r="Y190" s="18">
        <v>0</v>
      </c>
    </row>
    <row r="191" spans="1:25" ht="67.5" customHeight="1" x14ac:dyDescent="0.25">
      <c r="A191" s="9" t="s">
        <v>37</v>
      </c>
      <c r="B191" s="9" t="s">
        <v>37</v>
      </c>
      <c r="C191" s="9">
        <v>3721</v>
      </c>
      <c r="D191" s="11">
        <v>86000</v>
      </c>
      <c r="E191" s="12">
        <v>1</v>
      </c>
      <c r="F191" s="13" t="s">
        <v>37</v>
      </c>
      <c r="G191" s="12" t="s">
        <v>28</v>
      </c>
      <c r="H191" s="18">
        <f t="shared" ref="H191:K191" si="20">86000/4</f>
        <v>21500</v>
      </c>
      <c r="I191" s="18">
        <f t="shared" si="20"/>
        <v>21500</v>
      </c>
      <c r="J191" s="18">
        <f t="shared" si="20"/>
        <v>21500</v>
      </c>
      <c r="K191" s="18">
        <f t="shared" si="20"/>
        <v>21500</v>
      </c>
      <c r="L191" s="25">
        <f t="shared" si="8"/>
        <v>86000</v>
      </c>
      <c r="M191" s="10" t="s">
        <v>42</v>
      </c>
      <c r="N191" s="12" t="s">
        <v>32</v>
      </c>
      <c r="O191" s="12">
        <v>1</v>
      </c>
      <c r="P191" s="17">
        <v>86000</v>
      </c>
      <c r="Q191" s="10" t="s">
        <v>51</v>
      </c>
      <c r="R191" s="10" t="s">
        <v>52</v>
      </c>
      <c r="S191" s="28">
        <v>0</v>
      </c>
      <c r="T191" s="28">
        <v>75000</v>
      </c>
      <c r="U191" s="18">
        <v>0</v>
      </c>
      <c r="V191" s="18">
        <v>0</v>
      </c>
      <c r="W191" s="18">
        <v>10000</v>
      </c>
      <c r="X191" s="18">
        <v>0</v>
      </c>
      <c r="Y191" s="18">
        <v>1000</v>
      </c>
    </row>
    <row r="192" spans="1:25" ht="15.75" customHeight="1" x14ac:dyDescent="0.25">
      <c r="A192" s="9" t="s">
        <v>37</v>
      </c>
      <c r="B192" s="9" t="s">
        <v>37</v>
      </c>
      <c r="C192" s="9">
        <v>3731</v>
      </c>
      <c r="D192" s="11">
        <v>1000</v>
      </c>
      <c r="E192" s="12">
        <v>1</v>
      </c>
      <c r="F192" s="13" t="s">
        <v>37</v>
      </c>
      <c r="G192" s="12" t="s">
        <v>28</v>
      </c>
      <c r="H192" s="18">
        <v>250</v>
      </c>
      <c r="I192" s="18">
        <v>250</v>
      </c>
      <c r="J192" s="18">
        <v>250</v>
      </c>
      <c r="K192" s="18">
        <v>250</v>
      </c>
      <c r="L192" s="25">
        <f t="shared" si="8"/>
        <v>1000</v>
      </c>
      <c r="M192" s="10" t="s">
        <v>42</v>
      </c>
      <c r="N192" s="12" t="s">
        <v>32</v>
      </c>
      <c r="O192" s="12">
        <v>1</v>
      </c>
      <c r="P192" s="17">
        <v>1000</v>
      </c>
      <c r="Q192" s="10" t="s">
        <v>51</v>
      </c>
      <c r="R192" s="10" t="s">
        <v>52</v>
      </c>
      <c r="S192" s="28">
        <v>0</v>
      </c>
      <c r="T192" s="28">
        <v>1000</v>
      </c>
      <c r="U192" s="18">
        <v>0</v>
      </c>
      <c r="V192" s="18">
        <v>0</v>
      </c>
      <c r="W192" s="18"/>
      <c r="X192" s="18">
        <v>0</v>
      </c>
      <c r="Y192" s="18">
        <v>0</v>
      </c>
    </row>
    <row r="193" spans="1:25" ht="54" customHeight="1" x14ac:dyDescent="0.25">
      <c r="A193" s="9" t="s">
        <v>37</v>
      </c>
      <c r="B193" s="9" t="s">
        <v>37</v>
      </c>
      <c r="C193" s="9">
        <v>3751</v>
      </c>
      <c r="D193" s="11">
        <v>595050</v>
      </c>
      <c r="E193" s="12">
        <v>1</v>
      </c>
      <c r="F193" s="13" t="s">
        <v>37</v>
      </c>
      <c r="G193" s="12" t="s">
        <v>28</v>
      </c>
      <c r="H193" s="18">
        <f t="shared" ref="H193:K193" si="21">595050/4</f>
        <v>148762.5</v>
      </c>
      <c r="I193" s="18">
        <f t="shared" si="21"/>
        <v>148762.5</v>
      </c>
      <c r="J193" s="18">
        <f t="shared" si="21"/>
        <v>148762.5</v>
      </c>
      <c r="K193" s="18">
        <f t="shared" si="21"/>
        <v>148762.5</v>
      </c>
      <c r="L193" s="25">
        <f t="shared" si="8"/>
        <v>595050</v>
      </c>
      <c r="M193" s="10" t="s">
        <v>42</v>
      </c>
      <c r="N193" s="12" t="s">
        <v>32</v>
      </c>
      <c r="O193" s="12">
        <v>1</v>
      </c>
      <c r="P193" s="17">
        <v>595050</v>
      </c>
      <c r="Q193" s="10" t="s">
        <v>51</v>
      </c>
      <c r="R193" s="10" t="s">
        <v>52</v>
      </c>
      <c r="S193" s="28">
        <v>0</v>
      </c>
      <c r="T193" s="28">
        <v>0</v>
      </c>
      <c r="U193" s="18">
        <v>540000</v>
      </c>
      <c r="V193" s="18">
        <v>0</v>
      </c>
      <c r="W193" s="18">
        <f>50000-4950</f>
        <v>45050</v>
      </c>
      <c r="X193" s="18">
        <v>0</v>
      </c>
      <c r="Y193" s="18">
        <v>10000</v>
      </c>
    </row>
    <row r="194" spans="1:25" ht="54" customHeight="1" x14ac:dyDescent="0.25">
      <c r="A194" s="9" t="s">
        <v>37</v>
      </c>
      <c r="B194" s="9" t="s">
        <v>37</v>
      </c>
      <c r="C194" s="9">
        <v>3751</v>
      </c>
      <c r="D194" s="11">
        <v>150000</v>
      </c>
      <c r="E194" s="12">
        <v>1</v>
      </c>
      <c r="F194" s="13" t="s">
        <v>37</v>
      </c>
      <c r="G194" s="12" t="s">
        <v>28</v>
      </c>
      <c r="H194" s="18">
        <f t="shared" ref="H194:K194" si="22">150000/4</f>
        <v>37500</v>
      </c>
      <c r="I194" s="18">
        <f t="shared" si="22"/>
        <v>37500</v>
      </c>
      <c r="J194" s="18">
        <f t="shared" si="22"/>
        <v>37500</v>
      </c>
      <c r="K194" s="18">
        <f t="shared" si="22"/>
        <v>37500</v>
      </c>
      <c r="L194" s="25">
        <f t="shared" si="8"/>
        <v>150000</v>
      </c>
      <c r="M194" s="10" t="s">
        <v>42</v>
      </c>
      <c r="N194" s="12" t="s">
        <v>32</v>
      </c>
      <c r="O194" s="12">
        <v>1</v>
      </c>
      <c r="P194" s="17">
        <v>150000</v>
      </c>
      <c r="Q194" s="10" t="s">
        <v>51</v>
      </c>
      <c r="R194" s="10" t="s">
        <v>52</v>
      </c>
      <c r="S194" s="28">
        <v>0</v>
      </c>
      <c r="T194" s="28">
        <v>0</v>
      </c>
      <c r="U194" s="18">
        <v>140000</v>
      </c>
      <c r="V194" s="18">
        <v>0</v>
      </c>
      <c r="W194" s="18">
        <v>10000</v>
      </c>
      <c r="X194" s="18">
        <v>0</v>
      </c>
      <c r="Y194" s="18">
        <v>0</v>
      </c>
    </row>
    <row r="195" spans="1:25" ht="54" customHeight="1" x14ac:dyDescent="0.25">
      <c r="A195" s="9" t="s">
        <v>37</v>
      </c>
      <c r="B195" s="9" t="s">
        <v>37</v>
      </c>
      <c r="C195" s="9">
        <v>3751</v>
      </c>
      <c r="D195" s="11">
        <v>100000</v>
      </c>
      <c r="E195" s="12">
        <v>1</v>
      </c>
      <c r="F195" s="13" t="s">
        <v>37</v>
      </c>
      <c r="G195" s="12" t="s">
        <v>28</v>
      </c>
      <c r="H195" s="18">
        <v>25000</v>
      </c>
      <c r="I195" s="18">
        <v>25000</v>
      </c>
      <c r="J195" s="18">
        <v>25000</v>
      </c>
      <c r="K195" s="18">
        <v>25000</v>
      </c>
      <c r="L195" s="25">
        <f t="shared" si="8"/>
        <v>100000</v>
      </c>
      <c r="M195" s="10" t="s">
        <v>42</v>
      </c>
      <c r="N195" s="12" t="s">
        <v>32</v>
      </c>
      <c r="O195" s="12">
        <v>1</v>
      </c>
      <c r="P195" s="17">
        <v>100000</v>
      </c>
      <c r="Q195" s="10" t="s">
        <v>51</v>
      </c>
      <c r="R195" s="10" t="s">
        <v>52</v>
      </c>
      <c r="S195" s="28">
        <v>0</v>
      </c>
      <c r="T195" s="28">
        <v>0</v>
      </c>
      <c r="U195" s="18">
        <v>90000</v>
      </c>
      <c r="V195" s="18">
        <v>0</v>
      </c>
      <c r="W195" s="18">
        <v>10000</v>
      </c>
      <c r="X195" s="18">
        <v>0</v>
      </c>
      <c r="Y195" s="18">
        <v>0</v>
      </c>
    </row>
    <row r="196" spans="1:25" ht="54" customHeight="1" x14ac:dyDescent="0.25">
      <c r="A196" s="9" t="s">
        <v>37</v>
      </c>
      <c r="B196" s="9" t="s">
        <v>37</v>
      </c>
      <c r="C196" s="9">
        <v>3781</v>
      </c>
      <c r="D196" s="11">
        <v>50000</v>
      </c>
      <c r="E196" s="12">
        <v>1</v>
      </c>
      <c r="F196" s="13" t="s">
        <v>27</v>
      </c>
      <c r="G196" s="12"/>
      <c r="H196" s="18">
        <v>12500</v>
      </c>
      <c r="I196" s="18">
        <v>12500</v>
      </c>
      <c r="J196" s="18">
        <v>12500</v>
      </c>
      <c r="K196" s="18">
        <v>12500</v>
      </c>
      <c r="L196" s="25">
        <f t="shared" si="8"/>
        <v>50000</v>
      </c>
      <c r="M196" s="10" t="s">
        <v>42</v>
      </c>
      <c r="N196" s="31" t="s">
        <v>32</v>
      </c>
      <c r="O196" s="12">
        <v>1</v>
      </c>
      <c r="P196" s="17">
        <v>50000</v>
      </c>
      <c r="Q196" s="10" t="s">
        <v>48</v>
      </c>
      <c r="R196" s="10" t="s">
        <v>43</v>
      </c>
      <c r="S196" s="28">
        <v>0</v>
      </c>
      <c r="T196" s="28">
        <v>50000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</row>
    <row r="197" spans="1:25" ht="54" customHeight="1" x14ac:dyDescent="0.25">
      <c r="A197" s="9" t="s">
        <v>37</v>
      </c>
      <c r="B197" s="9" t="s">
        <v>37</v>
      </c>
      <c r="C197" s="9">
        <v>3791</v>
      </c>
      <c r="D197" s="11">
        <v>50000</v>
      </c>
      <c r="E197" s="12">
        <v>1</v>
      </c>
      <c r="F197" s="13" t="s">
        <v>27</v>
      </c>
      <c r="G197" s="12" t="s">
        <v>28</v>
      </c>
      <c r="H197" s="18">
        <v>12500</v>
      </c>
      <c r="I197" s="18">
        <v>12500</v>
      </c>
      <c r="J197" s="18">
        <v>12500</v>
      </c>
      <c r="K197" s="18">
        <v>12500</v>
      </c>
      <c r="L197" s="25">
        <f t="shared" si="8"/>
        <v>50000</v>
      </c>
      <c r="M197" s="10" t="s">
        <v>42</v>
      </c>
      <c r="N197" s="12" t="s">
        <v>32</v>
      </c>
      <c r="O197" s="12">
        <v>1</v>
      </c>
      <c r="P197" s="17">
        <v>50000</v>
      </c>
      <c r="Q197" s="10" t="s">
        <v>51</v>
      </c>
      <c r="R197" s="10" t="s">
        <v>52</v>
      </c>
      <c r="S197" s="28">
        <v>0</v>
      </c>
      <c r="T197" s="28">
        <v>0</v>
      </c>
      <c r="U197" s="18">
        <v>50000</v>
      </c>
      <c r="V197" s="18">
        <v>0</v>
      </c>
      <c r="W197" s="18"/>
      <c r="X197" s="18">
        <v>0</v>
      </c>
      <c r="Y197" s="18">
        <v>0</v>
      </c>
    </row>
    <row r="198" spans="1:25" ht="54" customHeight="1" x14ac:dyDescent="0.25">
      <c r="A198" s="9" t="s">
        <v>37</v>
      </c>
      <c r="B198" s="9" t="s">
        <v>37</v>
      </c>
      <c r="C198" s="9">
        <v>3821</v>
      </c>
      <c r="D198" s="11">
        <v>30000</v>
      </c>
      <c r="E198" s="12">
        <v>1</v>
      </c>
      <c r="F198" s="13" t="s">
        <v>27</v>
      </c>
      <c r="G198" s="12" t="s">
        <v>28</v>
      </c>
      <c r="H198" s="18">
        <f t="shared" ref="H198:K198" si="23">30000/4</f>
        <v>7500</v>
      </c>
      <c r="I198" s="18">
        <f t="shared" si="23"/>
        <v>7500</v>
      </c>
      <c r="J198" s="18">
        <f t="shared" si="23"/>
        <v>7500</v>
      </c>
      <c r="K198" s="18">
        <f t="shared" si="23"/>
        <v>7500</v>
      </c>
      <c r="L198" s="25">
        <f t="shared" si="8"/>
        <v>30000</v>
      </c>
      <c r="M198" s="10" t="s">
        <v>42</v>
      </c>
      <c r="N198" s="12" t="s">
        <v>32</v>
      </c>
      <c r="O198" s="12">
        <v>1</v>
      </c>
      <c r="P198" s="17">
        <v>30000</v>
      </c>
      <c r="Q198" s="10" t="s">
        <v>54</v>
      </c>
      <c r="R198" s="10" t="s">
        <v>43</v>
      </c>
      <c r="S198" s="28">
        <v>0</v>
      </c>
      <c r="T198" s="28">
        <v>30000</v>
      </c>
      <c r="U198" s="18">
        <v>0</v>
      </c>
      <c r="V198" s="18">
        <v>0</v>
      </c>
      <c r="W198" s="18"/>
      <c r="X198" s="18">
        <v>0</v>
      </c>
      <c r="Y198" s="18">
        <v>0</v>
      </c>
    </row>
    <row r="199" spans="1:25" ht="54" customHeight="1" x14ac:dyDescent="0.25">
      <c r="A199" s="9" t="s">
        <v>37</v>
      </c>
      <c r="B199" s="9" t="s">
        <v>37</v>
      </c>
      <c r="C199" s="9">
        <v>3822</v>
      </c>
      <c r="D199" s="11">
        <v>2200000</v>
      </c>
      <c r="E199" s="12">
        <v>1</v>
      </c>
      <c r="F199" s="13" t="s">
        <v>27</v>
      </c>
      <c r="G199" s="12" t="s">
        <v>28</v>
      </c>
      <c r="H199" s="18">
        <v>0</v>
      </c>
      <c r="I199" s="18">
        <v>2200000</v>
      </c>
      <c r="J199" s="18">
        <v>0</v>
      </c>
      <c r="K199" s="18">
        <v>0</v>
      </c>
      <c r="L199" s="25">
        <f t="shared" si="8"/>
        <v>2200000</v>
      </c>
      <c r="M199" s="10" t="s">
        <v>41</v>
      </c>
      <c r="N199" s="12" t="s">
        <v>32</v>
      </c>
      <c r="O199" s="12">
        <v>1</v>
      </c>
      <c r="P199" s="17">
        <v>2200000</v>
      </c>
      <c r="Q199" s="10" t="s">
        <v>54</v>
      </c>
      <c r="R199" s="10" t="s">
        <v>49</v>
      </c>
      <c r="S199" s="26">
        <v>1900000</v>
      </c>
      <c r="T199" s="26">
        <v>300000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</row>
    <row r="200" spans="1:25" ht="54" customHeight="1" x14ac:dyDescent="0.25">
      <c r="A200" s="9" t="s">
        <v>37</v>
      </c>
      <c r="B200" s="9" t="s">
        <v>37</v>
      </c>
      <c r="C200" s="9">
        <v>3822</v>
      </c>
      <c r="D200" s="11">
        <v>900000</v>
      </c>
      <c r="E200" s="12">
        <v>1</v>
      </c>
      <c r="F200" s="13" t="s">
        <v>27</v>
      </c>
      <c r="G200" s="12" t="s">
        <v>28</v>
      </c>
      <c r="H200" s="18">
        <v>0</v>
      </c>
      <c r="I200" s="18">
        <v>900000</v>
      </c>
      <c r="J200" s="18">
        <v>0</v>
      </c>
      <c r="K200" s="18">
        <v>0</v>
      </c>
      <c r="L200" s="25">
        <f t="shared" si="8"/>
        <v>900000</v>
      </c>
      <c r="M200" s="10" t="s">
        <v>41</v>
      </c>
      <c r="N200" s="12" t="s">
        <v>32</v>
      </c>
      <c r="O200" s="12">
        <v>1</v>
      </c>
      <c r="P200" s="17">
        <v>900000</v>
      </c>
      <c r="Q200" s="10" t="s">
        <v>58</v>
      </c>
      <c r="R200" s="10" t="s">
        <v>49</v>
      </c>
      <c r="S200" s="28">
        <v>0</v>
      </c>
      <c r="T200" s="28">
        <v>0</v>
      </c>
      <c r="U200" s="18">
        <v>900000</v>
      </c>
      <c r="V200" s="18">
        <v>0</v>
      </c>
      <c r="W200" s="18">
        <v>0</v>
      </c>
      <c r="X200" s="18">
        <v>0</v>
      </c>
      <c r="Y200" s="18">
        <v>0</v>
      </c>
    </row>
    <row r="201" spans="1:25" ht="54" customHeight="1" x14ac:dyDescent="0.25">
      <c r="A201" s="9" t="s">
        <v>37</v>
      </c>
      <c r="B201" s="9" t="s">
        <v>37</v>
      </c>
      <c r="C201" s="9">
        <v>3822</v>
      </c>
      <c r="D201" s="11">
        <v>900000</v>
      </c>
      <c r="E201" s="12">
        <v>1</v>
      </c>
      <c r="F201" s="13" t="s">
        <v>27</v>
      </c>
      <c r="G201" s="12" t="s">
        <v>28</v>
      </c>
      <c r="H201" s="18">
        <v>0</v>
      </c>
      <c r="I201" s="18">
        <v>900000</v>
      </c>
      <c r="J201" s="18">
        <v>0</v>
      </c>
      <c r="K201" s="18">
        <v>0</v>
      </c>
      <c r="L201" s="25">
        <f t="shared" si="8"/>
        <v>900000</v>
      </c>
      <c r="M201" s="10" t="s">
        <v>41</v>
      </c>
      <c r="N201" s="12" t="s">
        <v>32</v>
      </c>
      <c r="O201" s="12">
        <v>1</v>
      </c>
      <c r="P201" s="17">
        <v>900000</v>
      </c>
      <c r="Q201" s="10" t="s">
        <v>58</v>
      </c>
      <c r="R201" s="10" t="s">
        <v>49</v>
      </c>
      <c r="S201" s="28">
        <v>900000</v>
      </c>
      <c r="T201" s="2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</row>
    <row r="202" spans="1:25" ht="54" customHeight="1" x14ac:dyDescent="0.25">
      <c r="A202" s="9">
        <v>38200002</v>
      </c>
      <c r="B202" s="9">
        <v>38201</v>
      </c>
      <c r="C202" s="9">
        <v>3822</v>
      </c>
      <c r="D202" s="11">
        <v>500000</v>
      </c>
      <c r="E202" s="12">
        <v>1</v>
      </c>
      <c r="F202" s="13" t="s">
        <v>27</v>
      </c>
      <c r="G202" s="12" t="s">
        <v>28</v>
      </c>
      <c r="H202" s="18">
        <v>0</v>
      </c>
      <c r="I202" s="18">
        <v>500000</v>
      </c>
      <c r="J202" s="18">
        <v>0</v>
      </c>
      <c r="K202" s="18">
        <v>0</v>
      </c>
      <c r="L202" s="25">
        <f t="shared" si="8"/>
        <v>500000</v>
      </c>
      <c r="M202" s="10" t="s">
        <v>41</v>
      </c>
      <c r="N202" s="12" t="s">
        <v>32</v>
      </c>
      <c r="O202" s="12">
        <v>1</v>
      </c>
      <c r="P202" s="17">
        <v>500000</v>
      </c>
      <c r="Q202" s="10" t="s">
        <v>33</v>
      </c>
      <c r="R202" s="10" t="s">
        <v>49</v>
      </c>
      <c r="S202" s="28">
        <v>0</v>
      </c>
      <c r="T202" s="28">
        <v>0</v>
      </c>
      <c r="U202" s="18">
        <v>500000</v>
      </c>
      <c r="V202" s="18">
        <v>0</v>
      </c>
      <c r="W202" s="18">
        <v>0</v>
      </c>
      <c r="X202" s="18">
        <v>0</v>
      </c>
      <c r="Y202" s="18">
        <v>0</v>
      </c>
    </row>
    <row r="203" spans="1:25" ht="54" customHeight="1" x14ac:dyDescent="0.25">
      <c r="A203" s="9" t="s">
        <v>37</v>
      </c>
      <c r="B203" s="9" t="s">
        <v>37</v>
      </c>
      <c r="C203" s="9">
        <v>3851</v>
      </c>
      <c r="D203" s="11">
        <v>100000</v>
      </c>
      <c r="E203" s="12">
        <v>1</v>
      </c>
      <c r="F203" s="13" t="s">
        <v>27</v>
      </c>
      <c r="G203" s="12" t="s">
        <v>28</v>
      </c>
      <c r="H203" s="18">
        <v>25000</v>
      </c>
      <c r="I203" s="18">
        <v>25000</v>
      </c>
      <c r="J203" s="18">
        <v>25000</v>
      </c>
      <c r="K203" s="18">
        <v>25000</v>
      </c>
      <c r="L203" s="25">
        <f t="shared" si="8"/>
        <v>100000</v>
      </c>
      <c r="M203" s="10" t="s">
        <v>42</v>
      </c>
      <c r="N203" s="12" t="s">
        <v>32</v>
      </c>
      <c r="O203" s="12">
        <v>1</v>
      </c>
      <c r="P203" s="17">
        <v>100000</v>
      </c>
      <c r="Q203" s="10" t="s">
        <v>54</v>
      </c>
      <c r="R203" s="10" t="s">
        <v>52</v>
      </c>
      <c r="S203" s="28">
        <v>0</v>
      </c>
      <c r="T203" s="28">
        <v>100000</v>
      </c>
      <c r="U203" s="18">
        <v>0</v>
      </c>
      <c r="V203" s="18">
        <v>0</v>
      </c>
      <c r="W203" s="18"/>
      <c r="X203" s="18">
        <v>0</v>
      </c>
      <c r="Y203" s="18">
        <v>0</v>
      </c>
    </row>
    <row r="204" spans="1:25" ht="15.75" customHeight="1" x14ac:dyDescent="0.25">
      <c r="A204" s="9" t="s">
        <v>37</v>
      </c>
      <c r="B204" s="9" t="s">
        <v>37</v>
      </c>
      <c r="C204" s="12">
        <v>3921</v>
      </c>
      <c r="D204" s="11">
        <v>600000</v>
      </c>
      <c r="E204" s="12">
        <v>1</v>
      </c>
      <c r="F204" s="29" t="s">
        <v>37</v>
      </c>
      <c r="G204" s="12" t="s">
        <v>28</v>
      </c>
      <c r="H204" s="18">
        <v>150000</v>
      </c>
      <c r="I204" s="18">
        <v>150000</v>
      </c>
      <c r="J204" s="18">
        <v>150000</v>
      </c>
      <c r="K204" s="18">
        <v>150000</v>
      </c>
      <c r="L204" s="25">
        <f t="shared" si="8"/>
        <v>600000</v>
      </c>
      <c r="M204" s="30" t="s">
        <v>42</v>
      </c>
      <c r="N204" s="12" t="s">
        <v>32</v>
      </c>
      <c r="O204" s="12">
        <v>1</v>
      </c>
      <c r="P204" s="17">
        <v>600000</v>
      </c>
      <c r="Q204" s="30" t="s">
        <v>51</v>
      </c>
      <c r="R204" s="10" t="s">
        <v>52</v>
      </c>
      <c r="S204" s="26">
        <v>0</v>
      </c>
      <c r="T204" s="26">
        <v>0</v>
      </c>
      <c r="U204" s="18">
        <v>450000</v>
      </c>
      <c r="V204" s="18">
        <v>0</v>
      </c>
      <c r="W204" s="18">
        <v>0</v>
      </c>
      <c r="X204" s="18">
        <v>0</v>
      </c>
      <c r="Y204" s="18">
        <v>150000</v>
      </c>
    </row>
    <row r="205" spans="1:25" ht="54" customHeight="1" x14ac:dyDescent="0.25">
      <c r="A205" s="9" t="s">
        <v>37</v>
      </c>
      <c r="B205" s="9" t="s">
        <v>37</v>
      </c>
      <c r="C205" s="9">
        <v>3921</v>
      </c>
      <c r="D205" s="11">
        <v>250000</v>
      </c>
      <c r="E205" s="12">
        <v>1</v>
      </c>
      <c r="F205" s="13" t="s">
        <v>37</v>
      </c>
      <c r="G205" s="12" t="s">
        <v>28</v>
      </c>
      <c r="H205" s="18">
        <f t="shared" ref="H205:K205" si="24">250000/4</f>
        <v>62500</v>
      </c>
      <c r="I205" s="18">
        <f t="shared" si="24"/>
        <v>62500</v>
      </c>
      <c r="J205" s="18">
        <f t="shared" si="24"/>
        <v>62500</v>
      </c>
      <c r="K205" s="18">
        <f t="shared" si="24"/>
        <v>62500</v>
      </c>
      <c r="L205" s="25">
        <f t="shared" si="8"/>
        <v>250000</v>
      </c>
      <c r="M205" s="10" t="s">
        <v>42</v>
      </c>
      <c r="N205" s="12" t="s">
        <v>32</v>
      </c>
      <c r="O205" s="12">
        <v>1</v>
      </c>
      <c r="P205" s="17">
        <v>250000</v>
      </c>
      <c r="Q205" s="10" t="s">
        <v>39</v>
      </c>
      <c r="R205" s="10" t="s">
        <v>52</v>
      </c>
      <c r="S205" s="28">
        <v>0</v>
      </c>
      <c r="T205" s="28">
        <v>0</v>
      </c>
      <c r="U205" s="18">
        <v>231000</v>
      </c>
      <c r="V205" s="18">
        <v>0</v>
      </c>
      <c r="W205" s="18">
        <v>17000</v>
      </c>
      <c r="X205" s="18">
        <v>0</v>
      </c>
      <c r="Y205" s="18">
        <v>2000</v>
      </c>
    </row>
    <row r="206" spans="1:25" ht="54" customHeight="1" x14ac:dyDescent="0.25">
      <c r="A206" s="9" t="s">
        <v>37</v>
      </c>
      <c r="B206" s="9" t="s">
        <v>37</v>
      </c>
      <c r="C206" s="9">
        <v>3941</v>
      </c>
      <c r="D206" s="11">
        <v>2700000</v>
      </c>
      <c r="E206" s="12">
        <v>1</v>
      </c>
      <c r="F206" s="13" t="s">
        <v>37</v>
      </c>
      <c r="G206" s="12" t="s">
        <v>28</v>
      </c>
      <c r="H206" s="18">
        <f t="shared" ref="H206:K206" si="25">2700000/4</f>
        <v>675000</v>
      </c>
      <c r="I206" s="18">
        <f t="shared" si="25"/>
        <v>675000</v>
      </c>
      <c r="J206" s="18">
        <f t="shared" si="25"/>
        <v>675000</v>
      </c>
      <c r="K206" s="18">
        <f t="shared" si="25"/>
        <v>675000</v>
      </c>
      <c r="L206" s="25">
        <f t="shared" si="8"/>
        <v>2700000</v>
      </c>
      <c r="M206" s="10" t="s">
        <v>42</v>
      </c>
      <c r="N206" s="12" t="s">
        <v>32</v>
      </c>
      <c r="O206" s="12">
        <v>1</v>
      </c>
      <c r="P206" s="17">
        <v>2700000</v>
      </c>
      <c r="Q206" s="10" t="s">
        <v>51</v>
      </c>
      <c r="R206" s="10" t="s">
        <v>52</v>
      </c>
      <c r="S206" s="26">
        <v>0</v>
      </c>
      <c r="T206" s="26">
        <v>0</v>
      </c>
      <c r="U206" s="18">
        <v>2700000</v>
      </c>
      <c r="V206" s="18">
        <v>0</v>
      </c>
      <c r="W206" s="18">
        <v>0</v>
      </c>
      <c r="X206" s="18">
        <v>0</v>
      </c>
      <c r="Y206" s="18">
        <v>0</v>
      </c>
    </row>
    <row r="207" spans="1:25" ht="54" customHeight="1" x14ac:dyDescent="0.25">
      <c r="A207" s="9" t="s">
        <v>37</v>
      </c>
      <c r="B207" s="9" t="s">
        <v>37</v>
      </c>
      <c r="C207" s="32">
        <v>3981</v>
      </c>
      <c r="D207" s="11">
        <v>1000</v>
      </c>
      <c r="E207" s="33">
        <v>1</v>
      </c>
      <c r="F207" s="34" t="s">
        <v>37</v>
      </c>
      <c r="G207" s="33" t="s">
        <v>28</v>
      </c>
      <c r="H207" s="35">
        <v>250</v>
      </c>
      <c r="I207" s="35">
        <v>250</v>
      </c>
      <c r="J207" s="35">
        <v>250</v>
      </c>
      <c r="K207" s="35">
        <v>250</v>
      </c>
      <c r="L207" s="25">
        <f t="shared" si="8"/>
        <v>1000</v>
      </c>
      <c r="M207" s="36" t="s">
        <v>42</v>
      </c>
      <c r="N207" s="33" t="s">
        <v>32</v>
      </c>
      <c r="O207" s="33">
        <v>1</v>
      </c>
      <c r="P207" s="37">
        <v>1000</v>
      </c>
      <c r="Q207" s="36" t="s">
        <v>51</v>
      </c>
      <c r="R207" s="10" t="s">
        <v>52</v>
      </c>
      <c r="S207" s="28">
        <v>0</v>
      </c>
      <c r="T207" s="28">
        <v>1000</v>
      </c>
      <c r="U207" s="35">
        <v>0</v>
      </c>
      <c r="V207" s="35">
        <v>0</v>
      </c>
      <c r="W207" s="35"/>
      <c r="X207" s="35">
        <v>0</v>
      </c>
      <c r="Y207" s="35">
        <v>0</v>
      </c>
    </row>
    <row r="208" spans="1:25" ht="54" customHeight="1" x14ac:dyDescent="0.25">
      <c r="A208" s="9" t="s">
        <v>37</v>
      </c>
      <c r="B208" s="9">
        <v>39908</v>
      </c>
      <c r="C208" s="9">
        <v>3992</v>
      </c>
      <c r="D208" s="11">
        <v>1400000</v>
      </c>
      <c r="E208" s="12">
        <v>1</v>
      </c>
      <c r="F208" s="13" t="s">
        <v>27</v>
      </c>
      <c r="G208" s="12" t="s">
        <v>28</v>
      </c>
      <c r="H208" s="18">
        <v>0</v>
      </c>
      <c r="I208" s="18">
        <v>1400000</v>
      </c>
      <c r="J208" s="18">
        <v>0</v>
      </c>
      <c r="K208" s="18">
        <v>0</v>
      </c>
      <c r="L208" s="25">
        <f t="shared" si="8"/>
        <v>1400000</v>
      </c>
      <c r="M208" s="10" t="s">
        <v>41</v>
      </c>
      <c r="N208" s="12" t="s">
        <v>32</v>
      </c>
      <c r="O208" s="12">
        <v>1</v>
      </c>
      <c r="P208" s="17">
        <v>1400000</v>
      </c>
      <c r="Q208" s="10" t="s">
        <v>67</v>
      </c>
      <c r="R208" s="10" t="s">
        <v>72</v>
      </c>
      <c r="S208" s="26">
        <v>1400000</v>
      </c>
      <c r="T208" s="26">
        <v>0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</row>
    <row r="209" spans="1:25" ht="15.75" customHeight="1" x14ac:dyDescent="0.25">
      <c r="A209" s="19" t="s">
        <v>93</v>
      </c>
      <c r="B209" s="20"/>
      <c r="C209" s="20" t="s">
        <v>94</v>
      </c>
      <c r="D209" s="27">
        <v>2014500</v>
      </c>
      <c r="E209" s="23"/>
      <c r="F209" s="24"/>
      <c r="G209" s="23"/>
      <c r="H209" s="27">
        <f t="shared" ref="H209:K209" si="26">SUM(H210:H217)</f>
        <v>403125</v>
      </c>
      <c r="I209" s="27">
        <f t="shared" si="26"/>
        <v>403125</v>
      </c>
      <c r="J209" s="27">
        <f t="shared" si="26"/>
        <v>805125</v>
      </c>
      <c r="K209" s="27">
        <f t="shared" si="26"/>
        <v>403125</v>
      </c>
      <c r="L209" s="27">
        <f>SUM(L218:L238)</f>
        <v>23274673.98</v>
      </c>
      <c r="M209" s="21"/>
      <c r="N209" s="23"/>
      <c r="O209" s="23"/>
      <c r="P209" s="27">
        <f>SUM(P210:P217)</f>
        <v>2014500</v>
      </c>
      <c r="Q209" s="46"/>
      <c r="R209" s="46"/>
      <c r="S209" s="27">
        <f t="shared" ref="S209:Y209" si="27">SUM(S210:S217)</f>
        <v>0</v>
      </c>
      <c r="T209" s="27">
        <f t="shared" si="27"/>
        <v>0</v>
      </c>
      <c r="U209" s="27">
        <f t="shared" si="27"/>
        <v>2014500</v>
      </c>
      <c r="V209" s="27">
        <f t="shared" si="27"/>
        <v>0</v>
      </c>
      <c r="W209" s="27">
        <f t="shared" si="27"/>
        <v>0</v>
      </c>
      <c r="X209" s="27">
        <f t="shared" si="27"/>
        <v>0</v>
      </c>
      <c r="Y209" s="27">
        <f t="shared" si="27"/>
        <v>0</v>
      </c>
    </row>
    <row r="210" spans="1:25" ht="15.75" customHeight="1" x14ac:dyDescent="0.25">
      <c r="A210" s="9" t="s">
        <v>37</v>
      </c>
      <c r="B210" s="9" t="s">
        <v>37</v>
      </c>
      <c r="C210" s="9">
        <v>4412</v>
      </c>
      <c r="D210" s="11">
        <v>350000</v>
      </c>
      <c r="E210" s="12">
        <v>1</v>
      </c>
      <c r="F210" s="13" t="s">
        <v>37</v>
      </c>
      <c r="G210" s="12" t="s">
        <v>28</v>
      </c>
      <c r="H210" s="18">
        <f t="shared" ref="H210:K210" si="28">350000/4</f>
        <v>87500</v>
      </c>
      <c r="I210" s="18">
        <f t="shared" si="28"/>
        <v>87500</v>
      </c>
      <c r="J210" s="18">
        <f t="shared" si="28"/>
        <v>87500</v>
      </c>
      <c r="K210" s="18">
        <f t="shared" si="28"/>
        <v>87500</v>
      </c>
      <c r="L210" s="25">
        <f t="shared" ref="L210:L217" si="29">SUM(H210:K210)</f>
        <v>350000</v>
      </c>
      <c r="M210" s="10" t="s">
        <v>42</v>
      </c>
      <c r="N210" s="12" t="s">
        <v>32</v>
      </c>
      <c r="O210" s="12">
        <v>1</v>
      </c>
      <c r="P210" s="17">
        <v>350000</v>
      </c>
      <c r="Q210" s="10" t="s">
        <v>54</v>
      </c>
      <c r="R210" s="10" t="s">
        <v>59</v>
      </c>
      <c r="S210" s="28">
        <v>0</v>
      </c>
      <c r="T210" s="28">
        <v>0</v>
      </c>
      <c r="U210" s="18">
        <v>350000</v>
      </c>
      <c r="V210" s="18">
        <v>0</v>
      </c>
      <c r="W210" s="18">
        <v>0</v>
      </c>
      <c r="X210" s="18">
        <v>0</v>
      </c>
      <c r="Y210" s="18">
        <v>0</v>
      </c>
    </row>
    <row r="211" spans="1:25" ht="54" customHeight="1" x14ac:dyDescent="0.25">
      <c r="A211" s="9" t="s">
        <v>37</v>
      </c>
      <c r="B211" s="9" t="s">
        <v>37</v>
      </c>
      <c r="C211" s="9">
        <v>4413</v>
      </c>
      <c r="D211" s="11">
        <v>1000</v>
      </c>
      <c r="E211" s="12">
        <v>1</v>
      </c>
      <c r="F211" s="13" t="s">
        <v>37</v>
      </c>
      <c r="G211" s="12" t="s">
        <v>28</v>
      </c>
      <c r="H211" s="18">
        <v>0</v>
      </c>
      <c r="I211" s="18">
        <v>0</v>
      </c>
      <c r="J211" s="11">
        <v>1000</v>
      </c>
      <c r="K211" s="18">
        <v>0</v>
      </c>
      <c r="L211" s="25">
        <f t="shared" si="29"/>
        <v>1000</v>
      </c>
      <c r="M211" s="10" t="s">
        <v>12</v>
      </c>
      <c r="N211" s="12" t="s">
        <v>32</v>
      </c>
      <c r="O211" s="12">
        <v>1</v>
      </c>
      <c r="P211" s="17">
        <v>1000</v>
      </c>
      <c r="Q211" s="10" t="s">
        <v>54</v>
      </c>
      <c r="R211" s="10" t="s">
        <v>52</v>
      </c>
      <c r="S211" s="28">
        <v>0</v>
      </c>
      <c r="T211" s="28">
        <v>0</v>
      </c>
      <c r="U211" s="11">
        <v>1000</v>
      </c>
      <c r="V211" s="18">
        <v>0</v>
      </c>
      <c r="W211" s="18">
        <v>0</v>
      </c>
      <c r="X211" s="18">
        <v>0</v>
      </c>
      <c r="Y211" s="18">
        <v>0</v>
      </c>
    </row>
    <row r="212" spans="1:25" ht="15.75" customHeight="1" x14ac:dyDescent="0.25">
      <c r="A212" s="9" t="s">
        <v>37</v>
      </c>
      <c r="B212" s="9" t="s">
        <v>37</v>
      </c>
      <c r="C212" s="9">
        <v>4418</v>
      </c>
      <c r="D212" s="11">
        <v>1000</v>
      </c>
      <c r="E212" s="12">
        <v>1</v>
      </c>
      <c r="F212" s="13" t="s">
        <v>37</v>
      </c>
      <c r="G212" s="12" t="s">
        <v>28</v>
      </c>
      <c r="H212" s="18">
        <v>0</v>
      </c>
      <c r="I212" s="18">
        <v>0</v>
      </c>
      <c r="J212" s="18">
        <v>1000</v>
      </c>
      <c r="K212" s="18">
        <v>0</v>
      </c>
      <c r="L212" s="25">
        <f t="shared" si="29"/>
        <v>1000</v>
      </c>
      <c r="M212" s="10" t="s">
        <v>12</v>
      </c>
      <c r="N212" s="12" t="s">
        <v>32</v>
      </c>
      <c r="O212" s="12">
        <v>1</v>
      </c>
      <c r="P212" s="17">
        <v>1000</v>
      </c>
      <c r="Q212" s="10" t="s">
        <v>54</v>
      </c>
      <c r="R212" s="10" t="s">
        <v>43</v>
      </c>
      <c r="S212" s="28">
        <v>0</v>
      </c>
      <c r="T212" s="28">
        <v>0</v>
      </c>
      <c r="U212" s="18">
        <v>1000</v>
      </c>
      <c r="V212" s="18">
        <v>0</v>
      </c>
      <c r="W212" s="18">
        <v>0</v>
      </c>
      <c r="X212" s="18">
        <v>0</v>
      </c>
      <c r="Y212" s="18">
        <v>0</v>
      </c>
    </row>
    <row r="213" spans="1:25" ht="15.75" customHeight="1" x14ac:dyDescent="0.25">
      <c r="A213" s="9" t="s">
        <v>37</v>
      </c>
      <c r="B213" s="9" t="s">
        <v>37</v>
      </c>
      <c r="C213" s="9">
        <v>4421</v>
      </c>
      <c r="D213" s="11">
        <v>650000</v>
      </c>
      <c r="E213" s="12">
        <v>1</v>
      </c>
      <c r="F213" s="13" t="s">
        <v>38</v>
      </c>
      <c r="G213" s="12" t="s">
        <v>28</v>
      </c>
      <c r="H213" s="18">
        <f t="shared" ref="H213:K213" si="30">650000/4</f>
        <v>162500</v>
      </c>
      <c r="I213" s="18">
        <f t="shared" si="30"/>
        <v>162500</v>
      </c>
      <c r="J213" s="18">
        <f t="shared" si="30"/>
        <v>162500</v>
      </c>
      <c r="K213" s="18">
        <f t="shared" si="30"/>
        <v>162500</v>
      </c>
      <c r="L213" s="25">
        <f t="shared" si="29"/>
        <v>650000</v>
      </c>
      <c r="M213" s="10" t="s">
        <v>42</v>
      </c>
      <c r="N213" s="31" t="s">
        <v>32</v>
      </c>
      <c r="O213" s="12">
        <v>1</v>
      </c>
      <c r="P213" s="17">
        <v>650000</v>
      </c>
      <c r="Q213" s="47" t="s">
        <v>50</v>
      </c>
      <c r="R213" s="10" t="s">
        <v>49</v>
      </c>
      <c r="S213" s="26">
        <v>0</v>
      </c>
      <c r="T213" s="26">
        <v>0</v>
      </c>
      <c r="U213" s="18">
        <v>650000</v>
      </c>
      <c r="V213" s="18">
        <v>0</v>
      </c>
      <c r="W213" s="18">
        <v>0</v>
      </c>
      <c r="X213" s="18">
        <v>0</v>
      </c>
      <c r="Y213" s="18">
        <v>0</v>
      </c>
    </row>
    <row r="214" spans="1:25" ht="54" customHeight="1" x14ac:dyDescent="0.25">
      <c r="A214" s="9" t="s">
        <v>37</v>
      </c>
      <c r="B214" s="9" t="s">
        <v>37</v>
      </c>
      <c r="C214" s="9">
        <v>4421</v>
      </c>
      <c r="D214" s="11">
        <v>300000</v>
      </c>
      <c r="E214" s="12">
        <v>1</v>
      </c>
      <c r="F214" s="13" t="s">
        <v>37</v>
      </c>
      <c r="G214" s="12" t="s">
        <v>28</v>
      </c>
      <c r="H214" s="18">
        <v>0</v>
      </c>
      <c r="I214" s="18">
        <v>0</v>
      </c>
      <c r="J214" s="18">
        <v>300000</v>
      </c>
      <c r="K214" s="18">
        <v>0</v>
      </c>
      <c r="L214" s="25">
        <f t="shared" si="29"/>
        <v>300000</v>
      </c>
      <c r="M214" s="10" t="s">
        <v>12</v>
      </c>
      <c r="N214" s="12" t="s">
        <v>32</v>
      </c>
      <c r="O214" s="12">
        <v>1</v>
      </c>
      <c r="P214" s="17">
        <v>300000</v>
      </c>
      <c r="Q214" s="10" t="s">
        <v>71</v>
      </c>
      <c r="R214" s="10" t="s">
        <v>52</v>
      </c>
      <c r="S214" s="28">
        <v>0</v>
      </c>
      <c r="T214" s="28">
        <v>0</v>
      </c>
      <c r="U214" s="18">
        <v>300000</v>
      </c>
      <c r="V214" s="18">
        <v>0</v>
      </c>
      <c r="W214" s="18">
        <v>0</v>
      </c>
      <c r="X214" s="18">
        <v>0</v>
      </c>
      <c r="Y214" s="18">
        <v>0</v>
      </c>
    </row>
    <row r="215" spans="1:25" ht="54" customHeight="1" x14ac:dyDescent="0.25">
      <c r="A215" s="9" t="s">
        <v>37</v>
      </c>
      <c r="B215" s="9" t="s">
        <v>37</v>
      </c>
      <c r="C215" s="9">
        <v>4422</v>
      </c>
      <c r="D215" s="11">
        <v>350000</v>
      </c>
      <c r="E215" s="12">
        <v>1</v>
      </c>
      <c r="F215" s="13" t="s">
        <v>37</v>
      </c>
      <c r="G215" s="12" t="s">
        <v>28</v>
      </c>
      <c r="H215" s="18">
        <f t="shared" ref="H215:K215" si="31">350000/4</f>
        <v>87500</v>
      </c>
      <c r="I215" s="18">
        <f t="shared" si="31"/>
        <v>87500</v>
      </c>
      <c r="J215" s="18">
        <f t="shared" si="31"/>
        <v>87500</v>
      </c>
      <c r="K215" s="18">
        <f t="shared" si="31"/>
        <v>87500</v>
      </c>
      <c r="L215" s="25">
        <f t="shared" si="29"/>
        <v>350000</v>
      </c>
      <c r="M215" s="10" t="s">
        <v>42</v>
      </c>
      <c r="N215" s="12" t="s">
        <v>32</v>
      </c>
      <c r="O215" s="12">
        <v>1</v>
      </c>
      <c r="P215" s="17">
        <v>350000</v>
      </c>
      <c r="Q215" s="10" t="s">
        <v>71</v>
      </c>
      <c r="R215" s="10" t="s">
        <v>59</v>
      </c>
      <c r="S215" s="28">
        <v>0</v>
      </c>
      <c r="T215" s="28">
        <v>0</v>
      </c>
      <c r="U215" s="18">
        <v>350000</v>
      </c>
      <c r="V215" s="18">
        <v>0</v>
      </c>
      <c r="W215" s="18">
        <v>0</v>
      </c>
      <c r="X215" s="18">
        <v>0</v>
      </c>
      <c r="Y215" s="18">
        <v>0</v>
      </c>
    </row>
    <row r="216" spans="1:25" ht="15.75" customHeight="1" x14ac:dyDescent="0.25">
      <c r="A216" s="9" t="s">
        <v>37</v>
      </c>
      <c r="B216" s="9" t="s">
        <v>37</v>
      </c>
      <c r="C216" s="9">
        <v>4423</v>
      </c>
      <c r="D216" s="11">
        <v>100000</v>
      </c>
      <c r="E216" s="12">
        <v>1</v>
      </c>
      <c r="F216" s="13" t="s">
        <v>37</v>
      </c>
      <c r="G216" s="12" t="s">
        <v>28</v>
      </c>
      <c r="H216" s="18">
        <v>0</v>
      </c>
      <c r="I216" s="18">
        <v>0</v>
      </c>
      <c r="J216" s="18">
        <v>100000</v>
      </c>
      <c r="K216" s="18">
        <v>0</v>
      </c>
      <c r="L216" s="25">
        <f t="shared" si="29"/>
        <v>100000</v>
      </c>
      <c r="M216" s="10" t="s">
        <v>47</v>
      </c>
      <c r="N216" s="12" t="s">
        <v>32</v>
      </c>
      <c r="O216" s="12">
        <v>1</v>
      </c>
      <c r="P216" s="17">
        <v>100000</v>
      </c>
      <c r="Q216" s="10" t="s">
        <v>71</v>
      </c>
      <c r="R216" s="10" t="s">
        <v>52</v>
      </c>
      <c r="S216" s="28">
        <v>0</v>
      </c>
      <c r="T216" s="28">
        <v>0</v>
      </c>
      <c r="U216" s="18">
        <v>100000</v>
      </c>
      <c r="V216" s="18">
        <v>0</v>
      </c>
      <c r="W216" s="18">
        <v>0</v>
      </c>
      <c r="X216" s="18">
        <v>0</v>
      </c>
      <c r="Y216" s="18">
        <v>0</v>
      </c>
    </row>
    <row r="217" spans="1:25" ht="15.75" customHeight="1" x14ac:dyDescent="0.25">
      <c r="A217" s="9" t="s">
        <v>37</v>
      </c>
      <c r="B217" s="9" t="s">
        <v>37</v>
      </c>
      <c r="C217" s="9">
        <v>4451</v>
      </c>
      <c r="D217" s="11">
        <v>262500</v>
      </c>
      <c r="E217" s="12">
        <v>1</v>
      </c>
      <c r="F217" s="13" t="s">
        <v>37</v>
      </c>
      <c r="G217" s="12" t="s">
        <v>28</v>
      </c>
      <c r="H217" s="18">
        <v>65625</v>
      </c>
      <c r="I217" s="18">
        <v>65625</v>
      </c>
      <c r="J217" s="18">
        <v>65625</v>
      </c>
      <c r="K217" s="18">
        <v>65625</v>
      </c>
      <c r="L217" s="25">
        <f t="shared" si="29"/>
        <v>262500</v>
      </c>
      <c r="M217" s="10" t="s">
        <v>42</v>
      </c>
      <c r="N217" s="12" t="s">
        <v>32</v>
      </c>
      <c r="O217" s="12">
        <v>1</v>
      </c>
      <c r="P217" s="17">
        <v>262500</v>
      </c>
      <c r="Q217" s="10" t="s">
        <v>54</v>
      </c>
      <c r="R217" s="10" t="s">
        <v>52</v>
      </c>
      <c r="S217" s="28">
        <v>0</v>
      </c>
      <c r="T217" s="28">
        <v>0</v>
      </c>
      <c r="U217" s="18">
        <v>262500</v>
      </c>
      <c r="V217" s="18">
        <v>0</v>
      </c>
      <c r="W217" s="18">
        <v>0</v>
      </c>
      <c r="X217" s="18">
        <v>0</v>
      </c>
      <c r="Y217" s="18">
        <v>0</v>
      </c>
    </row>
    <row r="218" spans="1:25" ht="15.75" customHeight="1" x14ac:dyDescent="0.25">
      <c r="A218" s="19" t="s">
        <v>97</v>
      </c>
      <c r="B218" s="19"/>
      <c r="C218" s="20" t="s">
        <v>98</v>
      </c>
      <c r="D218" s="27">
        <v>3552731.79</v>
      </c>
      <c r="E218" s="23"/>
      <c r="F218" s="24"/>
      <c r="G218" s="23"/>
      <c r="H218" s="27">
        <f t="shared" ref="H218:L218" si="32">SUM(H219:H236)</f>
        <v>200000</v>
      </c>
      <c r="I218" s="27">
        <f t="shared" si="32"/>
        <v>605000</v>
      </c>
      <c r="J218" s="27">
        <f t="shared" si="32"/>
        <v>2747731.79</v>
      </c>
      <c r="K218" s="27">
        <f t="shared" si="32"/>
        <v>0</v>
      </c>
      <c r="L218" s="27">
        <f t="shared" si="32"/>
        <v>3552731.79</v>
      </c>
      <c r="M218" s="21"/>
      <c r="N218" s="23"/>
      <c r="O218" s="23"/>
      <c r="P218" s="27">
        <f>SUM(P219:P236)</f>
        <v>3552731.79</v>
      </c>
      <c r="Q218" s="21"/>
      <c r="R218" s="21"/>
      <c r="S218" s="27">
        <f t="shared" ref="S218:Y218" si="33">SUM(S219:S236)</f>
        <v>0</v>
      </c>
      <c r="T218" s="27">
        <f t="shared" si="33"/>
        <v>0</v>
      </c>
      <c r="U218" s="27">
        <f t="shared" si="33"/>
        <v>3302731.79</v>
      </c>
      <c r="V218" s="27">
        <f t="shared" si="33"/>
        <v>0</v>
      </c>
      <c r="W218" s="27">
        <f t="shared" si="33"/>
        <v>0</v>
      </c>
      <c r="X218" s="27">
        <f t="shared" si="33"/>
        <v>0</v>
      </c>
      <c r="Y218" s="27">
        <f t="shared" si="33"/>
        <v>250000</v>
      </c>
    </row>
    <row r="219" spans="1:25" ht="54" customHeight="1" x14ac:dyDescent="0.25">
      <c r="A219" s="9">
        <v>51100001</v>
      </c>
      <c r="B219" s="9" t="s">
        <v>99</v>
      </c>
      <c r="C219" s="9">
        <v>5111</v>
      </c>
      <c r="D219" s="11">
        <v>250000</v>
      </c>
      <c r="E219" s="12">
        <v>1</v>
      </c>
      <c r="F219" s="13" t="s">
        <v>38</v>
      </c>
      <c r="G219" s="12" t="s">
        <v>28</v>
      </c>
      <c r="H219" s="18">
        <v>0</v>
      </c>
      <c r="I219" s="18">
        <v>0</v>
      </c>
      <c r="J219" s="18">
        <v>250000</v>
      </c>
      <c r="K219" s="25">
        <v>0</v>
      </c>
      <c r="L219" s="25">
        <f t="shared" ref="L219:L238" si="34">SUM(H219:K219)</f>
        <v>250000</v>
      </c>
      <c r="M219" s="49" t="s">
        <v>12</v>
      </c>
      <c r="N219" s="12" t="s">
        <v>32</v>
      </c>
      <c r="O219" s="12">
        <v>1</v>
      </c>
      <c r="P219" s="17">
        <v>250000</v>
      </c>
      <c r="Q219" s="10" t="s">
        <v>64</v>
      </c>
      <c r="R219" s="10" t="s">
        <v>49</v>
      </c>
      <c r="S219" s="28">
        <v>0</v>
      </c>
      <c r="T219" s="28">
        <v>0</v>
      </c>
      <c r="U219" s="18">
        <v>0</v>
      </c>
      <c r="V219" s="18">
        <v>0</v>
      </c>
      <c r="W219" s="18"/>
      <c r="X219" s="18">
        <v>0</v>
      </c>
      <c r="Y219" s="18">
        <v>250000</v>
      </c>
    </row>
    <row r="220" spans="1:25" ht="54" customHeight="1" x14ac:dyDescent="0.25">
      <c r="A220" s="9" t="s">
        <v>37</v>
      </c>
      <c r="B220" s="9" t="s">
        <v>37</v>
      </c>
      <c r="C220" s="9">
        <v>5111</v>
      </c>
      <c r="D220" s="11">
        <v>37500</v>
      </c>
      <c r="E220" s="12">
        <v>1</v>
      </c>
      <c r="F220" s="13" t="s">
        <v>38</v>
      </c>
      <c r="G220" s="12" t="s">
        <v>28</v>
      </c>
      <c r="H220" s="18">
        <v>0</v>
      </c>
      <c r="I220" s="18">
        <v>37500</v>
      </c>
      <c r="J220" s="18">
        <v>0</v>
      </c>
      <c r="K220" s="18">
        <v>0</v>
      </c>
      <c r="L220" s="25">
        <f t="shared" si="34"/>
        <v>37500</v>
      </c>
      <c r="M220" s="10" t="s">
        <v>11</v>
      </c>
      <c r="N220" s="12" t="s">
        <v>32</v>
      </c>
      <c r="O220" s="12">
        <v>1</v>
      </c>
      <c r="P220" s="17">
        <v>37500</v>
      </c>
      <c r="Q220" s="10" t="s">
        <v>39</v>
      </c>
      <c r="R220" s="10" t="s">
        <v>43</v>
      </c>
      <c r="S220" s="28">
        <v>0</v>
      </c>
      <c r="T220" s="28">
        <v>0</v>
      </c>
      <c r="U220" s="18">
        <v>37500</v>
      </c>
      <c r="V220" s="18">
        <v>0</v>
      </c>
      <c r="W220" s="18"/>
      <c r="X220" s="18">
        <v>0</v>
      </c>
      <c r="Y220" s="18"/>
    </row>
    <row r="221" spans="1:25" ht="54" customHeight="1" x14ac:dyDescent="0.25">
      <c r="A221" s="9" t="s">
        <v>37</v>
      </c>
      <c r="B221" s="9" t="s">
        <v>37</v>
      </c>
      <c r="C221" s="9">
        <v>5121</v>
      </c>
      <c r="D221" s="11">
        <v>7500</v>
      </c>
      <c r="E221" s="12">
        <v>1</v>
      </c>
      <c r="F221" s="13" t="s">
        <v>38</v>
      </c>
      <c r="G221" s="12" t="s">
        <v>28</v>
      </c>
      <c r="H221" s="18">
        <v>0</v>
      </c>
      <c r="I221" s="18">
        <v>7500</v>
      </c>
      <c r="J221" s="18">
        <v>0</v>
      </c>
      <c r="K221" s="18">
        <v>0</v>
      </c>
      <c r="L221" s="25">
        <f t="shared" si="34"/>
        <v>7500</v>
      </c>
      <c r="M221" s="10" t="s">
        <v>11</v>
      </c>
      <c r="N221" s="12" t="s">
        <v>32</v>
      </c>
      <c r="O221" s="12">
        <v>1</v>
      </c>
      <c r="P221" s="17">
        <v>7500</v>
      </c>
      <c r="Q221" s="10" t="s">
        <v>58</v>
      </c>
      <c r="R221" s="10" t="s">
        <v>43</v>
      </c>
      <c r="S221" s="28">
        <v>0</v>
      </c>
      <c r="T221" s="28">
        <v>0</v>
      </c>
      <c r="U221" s="18">
        <v>7500</v>
      </c>
      <c r="V221" s="18">
        <v>0</v>
      </c>
      <c r="W221" s="18"/>
      <c r="X221" s="18">
        <v>0</v>
      </c>
      <c r="Y221" s="18">
        <v>0</v>
      </c>
    </row>
    <row r="222" spans="1:25" ht="15.75" customHeight="1" x14ac:dyDescent="0.25">
      <c r="A222" s="9">
        <v>51500052</v>
      </c>
      <c r="B222" s="9">
        <v>51501</v>
      </c>
      <c r="C222" s="9">
        <v>5151</v>
      </c>
      <c r="D222" s="11">
        <v>200000</v>
      </c>
      <c r="E222" s="12">
        <v>1</v>
      </c>
      <c r="F222" s="13" t="s">
        <v>38</v>
      </c>
      <c r="G222" s="12" t="s">
        <v>28</v>
      </c>
      <c r="H222" s="18">
        <v>0</v>
      </c>
      <c r="I222" s="18">
        <v>200000</v>
      </c>
      <c r="J222" s="18">
        <v>0</v>
      </c>
      <c r="K222" s="18">
        <v>0</v>
      </c>
      <c r="L222" s="25">
        <f t="shared" si="34"/>
        <v>200000</v>
      </c>
      <c r="M222" s="10" t="s">
        <v>11</v>
      </c>
      <c r="N222" s="12" t="s">
        <v>32</v>
      </c>
      <c r="O222" s="12">
        <v>1</v>
      </c>
      <c r="P222" s="17">
        <v>200000</v>
      </c>
      <c r="Q222" s="10" t="s">
        <v>70</v>
      </c>
      <c r="R222" s="10" t="s">
        <v>49</v>
      </c>
      <c r="S222" s="28">
        <v>0</v>
      </c>
      <c r="T222" s="28">
        <v>0</v>
      </c>
      <c r="U222" s="18">
        <v>200000</v>
      </c>
      <c r="V222" s="18">
        <v>0</v>
      </c>
      <c r="W222" s="18"/>
      <c r="X222" s="18">
        <v>0</v>
      </c>
      <c r="Y222" s="18">
        <v>0</v>
      </c>
    </row>
    <row r="223" spans="1:25" ht="15.75" customHeight="1" x14ac:dyDescent="0.25">
      <c r="A223" s="9">
        <v>51500052</v>
      </c>
      <c r="B223" s="9">
        <v>51501</v>
      </c>
      <c r="C223" s="9">
        <v>5151</v>
      </c>
      <c r="D223" s="11">
        <v>200000</v>
      </c>
      <c r="E223" s="12">
        <v>1</v>
      </c>
      <c r="F223" s="13" t="s">
        <v>38</v>
      </c>
      <c r="G223" s="12" t="s">
        <v>28</v>
      </c>
      <c r="H223" s="18">
        <v>0</v>
      </c>
      <c r="I223" s="18">
        <v>200000</v>
      </c>
      <c r="J223" s="18">
        <v>0</v>
      </c>
      <c r="K223" s="18">
        <v>0</v>
      </c>
      <c r="L223" s="25">
        <f t="shared" si="34"/>
        <v>200000</v>
      </c>
      <c r="M223" s="10" t="s">
        <v>11</v>
      </c>
      <c r="N223" s="12" t="s">
        <v>32</v>
      </c>
      <c r="O223" s="12">
        <v>1</v>
      </c>
      <c r="P223" s="17">
        <v>200000</v>
      </c>
      <c r="Q223" s="10" t="s">
        <v>46</v>
      </c>
      <c r="R223" s="10" t="s">
        <v>49</v>
      </c>
      <c r="S223" s="28">
        <v>0</v>
      </c>
      <c r="T223" s="28">
        <v>0</v>
      </c>
      <c r="U223" s="18">
        <v>200000</v>
      </c>
      <c r="V223" s="18">
        <v>0</v>
      </c>
      <c r="W223" s="18">
        <v>0</v>
      </c>
      <c r="X223" s="18">
        <v>0</v>
      </c>
      <c r="Y223" s="18">
        <v>0</v>
      </c>
    </row>
    <row r="224" spans="1:25" ht="54" customHeight="1" x14ac:dyDescent="0.25">
      <c r="A224" s="9">
        <v>51500052</v>
      </c>
      <c r="B224" s="9">
        <v>51501</v>
      </c>
      <c r="C224" s="9">
        <v>5151</v>
      </c>
      <c r="D224" s="11">
        <v>200000</v>
      </c>
      <c r="E224" s="12">
        <v>3</v>
      </c>
      <c r="F224" s="13" t="s">
        <v>101</v>
      </c>
      <c r="G224" s="12" t="s">
        <v>28</v>
      </c>
      <c r="H224" s="18">
        <v>200000</v>
      </c>
      <c r="I224" s="18">
        <v>0</v>
      </c>
      <c r="J224" s="18">
        <v>0</v>
      </c>
      <c r="K224" s="18">
        <v>0</v>
      </c>
      <c r="L224" s="25">
        <f t="shared" si="34"/>
        <v>200000</v>
      </c>
      <c r="M224" s="10" t="s">
        <v>10</v>
      </c>
      <c r="N224" s="31" t="s">
        <v>32</v>
      </c>
      <c r="O224" s="12">
        <v>1</v>
      </c>
      <c r="P224" s="17">
        <v>200000</v>
      </c>
      <c r="Q224" s="10" t="s">
        <v>46</v>
      </c>
      <c r="R224" s="10" t="s">
        <v>59</v>
      </c>
      <c r="S224" s="28">
        <v>0</v>
      </c>
      <c r="T224" s="28">
        <v>0</v>
      </c>
      <c r="U224" s="18">
        <v>200000</v>
      </c>
      <c r="V224" s="18">
        <v>0</v>
      </c>
      <c r="W224" s="18">
        <v>0</v>
      </c>
      <c r="X224" s="18">
        <v>0</v>
      </c>
      <c r="Y224" s="18">
        <v>0</v>
      </c>
    </row>
    <row r="225" spans="1:25" ht="15.75" customHeight="1" x14ac:dyDescent="0.25">
      <c r="A225" s="9">
        <v>51900001</v>
      </c>
      <c r="B225" s="9" t="s">
        <v>102</v>
      </c>
      <c r="C225" s="9">
        <v>5191</v>
      </c>
      <c r="D225" s="11">
        <v>50000</v>
      </c>
      <c r="E225" s="12">
        <v>1</v>
      </c>
      <c r="F225" s="13" t="s">
        <v>38</v>
      </c>
      <c r="G225" s="12" t="s">
        <v>28</v>
      </c>
      <c r="H225" s="18">
        <v>0</v>
      </c>
      <c r="I225" s="18">
        <v>50000</v>
      </c>
      <c r="J225" s="18">
        <v>0</v>
      </c>
      <c r="K225" s="18">
        <v>0</v>
      </c>
      <c r="L225" s="25">
        <f t="shared" si="34"/>
        <v>50000</v>
      </c>
      <c r="M225" s="10" t="s">
        <v>11</v>
      </c>
      <c r="N225" s="12" t="s">
        <v>32</v>
      </c>
      <c r="O225" s="12">
        <v>1</v>
      </c>
      <c r="P225" s="17">
        <v>50000</v>
      </c>
      <c r="Q225" s="10" t="s">
        <v>58</v>
      </c>
      <c r="R225" s="10" t="s">
        <v>43</v>
      </c>
      <c r="S225" s="28">
        <v>0</v>
      </c>
      <c r="T225" s="28">
        <v>0</v>
      </c>
      <c r="U225" s="18">
        <v>50000</v>
      </c>
      <c r="V225" s="18">
        <v>0</v>
      </c>
      <c r="W225" s="18"/>
      <c r="X225" s="18">
        <v>0</v>
      </c>
      <c r="Y225" s="18">
        <v>0</v>
      </c>
    </row>
    <row r="226" spans="1:25" ht="54" customHeight="1" x14ac:dyDescent="0.25">
      <c r="A226" s="9">
        <v>51500103</v>
      </c>
      <c r="B226" s="9">
        <v>51501</v>
      </c>
      <c r="C226" s="9">
        <v>5211</v>
      </c>
      <c r="D226" s="11">
        <v>400000</v>
      </c>
      <c r="E226" s="12">
        <v>2</v>
      </c>
      <c r="F226" s="13" t="s">
        <v>103</v>
      </c>
      <c r="G226" s="12" t="s">
        <v>28</v>
      </c>
      <c r="H226" s="18">
        <v>0</v>
      </c>
      <c r="I226" s="18">
        <v>0</v>
      </c>
      <c r="J226" s="18">
        <v>400000</v>
      </c>
      <c r="K226" s="18">
        <v>0</v>
      </c>
      <c r="L226" s="25">
        <f t="shared" si="34"/>
        <v>400000</v>
      </c>
      <c r="M226" s="10" t="s">
        <v>12</v>
      </c>
      <c r="N226" s="12" t="s">
        <v>32</v>
      </c>
      <c r="O226" s="12">
        <v>1</v>
      </c>
      <c r="P226" s="17">
        <v>400000</v>
      </c>
      <c r="Q226" s="10" t="s">
        <v>46</v>
      </c>
      <c r="R226" s="10" t="s">
        <v>49</v>
      </c>
      <c r="S226" s="26">
        <v>0</v>
      </c>
      <c r="T226" s="26">
        <v>0</v>
      </c>
      <c r="U226" s="18">
        <v>400000</v>
      </c>
      <c r="V226" s="18">
        <v>0</v>
      </c>
      <c r="W226" s="18">
        <v>0</v>
      </c>
      <c r="X226" s="18">
        <v>0</v>
      </c>
      <c r="Y226" s="18">
        <v>0</v>
      </c>
    </row>
    <row r="227" spans="1:25" ht="54" customHeight="1" x14ac:dyDescent="0.25">
      <c r="A227" s="9">
        <v>51500103</v>
      </c>
      <c r="B227" s="9">
        <v>51501</v>
      </c>
      <c r="C227" s="9">
        <v>5211</v>
      </c>
      <c r="D227" s="11">
        <v>300000</v>
      </c>
      <c r="E227" s="12">
        <v>25</v>
      </c>
      <c r="F227" s="13" t="s">
        <v>103</v>
      </c>
      <c r="G227" s="12" t="s">
        <v>28</v>
      </c>
      <c r="H227" s="18">
        <v>0</v>
      </c>
      <c r="I227" s="18">
        <v>0</v>
      </c>
      <c r="J227" s="18">
        <v>300000</v>
      </c>
      <c r="K227" s="18">
        <v>0</v>
      </c>
      <c r="L227" s="25">
        <f t="shared" si="34"/>
        <v>300000</v>
      </c>
      <c r="M227" s="10" t="s">
        <v>12</v>
      </c>
      <c r="N227" s="12" t="s">
        <v>32</v>
      </c>
      <c r="O227" s="12">
        <v>1</v>
      </c>
      <c r="P227" s="17">
        <v>300000</v>
      </c>
      <c r="Q227" s="10" t="s">
        <v>46</v>
      </c>
      <c r="R227" s="10" t="s">
        <v>49</v>
      </c>
      <c r="S227" s="28">
        <v>0</v>
      </c>
      <c r="T227" s="28">
        <v>0</v>
      </c>
      <c r="U227" s="18">
        <v>300000</v>
      </c>
      <c r="V227" s="18">
        <v>0</v>
      </c>
      <c r="W227" s="18">
        <v>0</v>
      </c>
      <c r="X227" s="18">
        <v>0</v>
      </c>
      <c r="Y227" s="18">
        <v>0</v>
      </c>
    </row>
    <row r="228" spans="1:25" ht="15.75" customHeight="1" x14ac:dyDescent="0.25">
      <c r="A228" s="9" t="s">
        <v>37</v>
      </c>
      <c r="B228" s="9" t="s">
        <v>37</v>
      </c>
      <c r="C228" s="9">
        <v>5211</v>
      </c>
      <c r="D228" s="11">
        <v>150000</v>
      </c>
      <c r="E228" s="12">
        <v>1</v>
      </c>
      <c r="F228" s="13" t="s">
        <v>38</v>
      </c>
      <c r="G228" s="12" t="s">
        <v>28</v>
      </c>
      <c r="H228" s="18">
        <v>0</v>
      </c>
      <c r="I228" s="18">
        <v>0</v>
      </c>
      <c r="J228" s="18">
        <v>150000</v>
      </c>
      <c r="K228" s="18">
        <v>0</v>
      </c>
      <c r="L228" s="25">
        <f t="shared" si="34"/>
        <v>150000</v>
      </c>
      <c r="M228" s="10" t="s">
        <v>12</v>
      </c>
      <c r="N228" s="12" t="s">
        <v>32</v>
      </c>
      <c r="O228" s="12">
        <v>1</v>
      </c>
      <c r="P228" s="17">
        <v>150000</v>
      </c>
      <c r="Q228" s="10" t="s">
        <v>48</v>
      </c>
      <c r="R228" s="10" t="s">
        <v>59</v>
      </c>
      <c r="S228" s="28">
        <v>0</v>
      </c>
      <c r="T228" s="28">
        <v>0</v>
      </c>
      <c r="U228" s="18">
        <v>150000</v>
      </c>
      <c r="V228" s="18">
        <v>0</v>
      </c>
      <c r="W228" s="18"/>
      <c r="X228" s="18">
        <v>0</v>
      </c>
      <c r="Y228" s="18">
        <v>0</v>
      </c>
    </row>
    <row r="229" spans="1:25" ht="15.75" customHeight="1" x14ac:dyDescent="0.25">
      <c r="A229" s="9" t="s">
        <v>37</v>
      </c>
      <c r="B229" s="9" t="s">
        <v>37</v>
      </c>
      <c r="C229" s="9">
        <v>5231</v>
      </c>
      <c r="D229" s="11">
        <v>50000</v>
      </c>
      <c r="E229" s="12">
        <v>1</v>
      </c>
      <c r="F229" s="13" t="s">
        <v>103</v>
      </c>
      <c r="G229" s="12" t="s">
        <v>28</v>
      </c>
      <c r="H229" s="18">
        <v>0</v>
      </c>
      <c r="I229" s="18">
        <v>50000</v>
      </c>
      <c r="J229" s="18">
        <v>0</v>
      </c>
      <c r="K229" s="18">
        <v>0</v>
      </c>
      <c r="L229" s="25">
        <f t="shared" si="34"/>
        <v>50000</v>
      </c>
      <c r="M229" s="10" t="s">
        <v>11</v>
      </c>
      <c r="N229" s="12" t="s">
        <v>32</v>
      </c>
      <c r="O229" s="12">
        <v>1</v>
      </c>
      <c r="P229" s="17">
        <v>50000</v>
      </c>
      <c r="Q229" s="10" t="s">
        <v>48</v>
      </c>
      <c r="R229" s="10" t="s">
        <v>43</v>
      </c>
      <c r="S229" s="28">
        <v>0</v>
      </c>
      <c r="T229" s="28">
        <v>0</v>
      </c>
      <c r="U229" s="18">
        <v>50000</v>
      </c>
      <c r="V229" s="18">
        <v>0</v>
      </c>
      <c r="W229" s="18"/>
      <c r="X229" s="18">
        <v>0</v>
      </c>
      <c r="Y229" s="18">
        <v>0</v>
      </c>
    </row>
    <row r="230" spans="1:25" ht="54" customHeight="1" x14ac:dyDescent="0.25">
      <c r="A230" s="9" t="s">
        <v>37</v>
      </c>
      <c r="B230" s="9" t="s">
        <v>37</v>
      </c>
      <c r="C230" s="9">
        <v>5291</v>
      </c>
      <c r="D230" s="11">
        <v>50000</v>
      </c>
      <c r="E230" s="12">
        <v>1</v>
      </c>
      <c r="F230" s="13" t="s">
        <v>38</v>
      </c>
      <c r="G230" s="12" t="s">
        <v>28</v>
      </c>
      <c r="H230" s="18">
        <v>0</v>
      </c>
      <c r="I230" s="18">
        <v>0</v>
      </c>
      <c r="J230" s="18">
        <v>50000</v>
      </c>
      <c r="K230" s="18">
        <v>0</v>
      </c>
      <c r="L230" s="25">
        <f t="shared" si="34"/>
        <v>50000</v>
      </c>
      <c r="M230" s="10" t="s">
        <v>12</v>
      </c>
      <c r="N230" s="12" t="s">
        <v>32</v>
      </c>
      <c r="O230" s="12">
        <v>1</v>
      </c>
      <c r="P230" s="17">
        <v>50000</v>
      </c>
      <c r="Q230" s="10" t="s">
        <v>58</v>
      </c>
      <c r="R230" s="10" t="s">
        <v>43</v>
      </c>
      <c r="S230" s="28">
        <v>0</v>
      </c>
      <c r="T230" s="28">
        <v>0</v>
      </c>
      <c r="U230" s="18">
        <v>50000</v>
      </c>
      <c r="V230" s="18">
        <v>0</v>
      </c>
      <c r="W230" s="18"/>
      <c r="X230" s="18">
        <v>0</v>
      </c>
      <c r="Y230" s="18">
        <v>0</v>
      </c>
    </row>
    <row r="231" spans="1:25" ht="54" customHeight="1" x14ac:dyDescent="0.25">
      <c r="A231" s="9" t="s">
        <v>37</v>
      </c>
      <c r="B231" s="9">
        <v>54104</v>
      </c>
      <c r="C231" s="9">
        <v>5412</v>
      </c>
      <c r="D231" s="11">
        <v>1000000</v>
      </c>
      <c r="E231" s="12">
        <v>2</v>
      </c>
      <c r="F231" s="13" t="s">
        <v>103</v>
      </c>
      <c r="G231" s="12" t="s">
        <v>28</v>
      </c>
      <c r="H231" s="18">
        <v>0</v>
      </c>
      <c r="I231" s="18">
        <v>0</v>
      </c>
      <c r="J231" s="18">
        <v>1000000</v>
      </c>
      <c r="K231" s="18">
        <v>0</v>
      </c>
      <c r="L231" s="25">
        <f t="shared" si="34"/>
        <v>1000000</v>
      </c>
      <c r="M231" s="10" t="s">
        <v>12</v>
      </c>
      <c r="N231" s="12" t="s">
        <v>32</v>
      </c>
      <c r="O231" s="12">
        <v>1</v>
      </c>
      <c r="P231" s="17">
        <v>1000000</v>
      </c>
      <c r="Q231" s="10" t="s">
        <v>39</v>
      </c>
      <c r="R231" s="10" t="s">
        <v>49</v>
      </c>
      <c r="S231" s="26">
        <v>0</v>
      </c>
      <c r="T231" s="26">
        <v>0</v>
      </c>
      <c r="U231" s="18">
        <v>1000000</v>
      </c>
      <c r="V231" s="18">
        <v>0</v>
      </c>
      <c r="W231" s="18">
        <v>0</v>
      </c>
      <c r="X231" s="18">
        <v>0</v>
      </c>
      <c r="Y231" s="18">
        <v>0</v>
      </c>
    </row>
    <row r="232" spans="1:25" ht="15.75" customHeight="1" x14ac:dyDescent="0.25">
      <c r="A232" s="9" t="s">
        <v>37</v>
      </c>
      <c r="B232" s="9" t="s">
        <v>37</v>
      </c>
      <c r="C232" s="9">
        <v>5621</v>
      </c>
      <c r="D232" s="11">
        <v>50000</v>
      </c>
      <c r="E232" s="12">
        <v>1</v>
      </c>
      <c r="F232" s="13" t="s">
        <v>103</v>
      </c>
      <c r="G232" s="12" t="s">
        <v>28</v>
      </c>
      <c r="H232" s="18">
        <v>0</v>
      </c>
      <c r="I232" s="18">
        <v>0</v>
      </c>
      <c r="J232" s="18">
        <v>50000</v>
      </c>
      <c r="K232" s="18">
        <v>0</v>
      </c>
      <c r="L232" s="25">
        <f t="shared" si="34"/>
        <v>50000</v>
      </c>
      <c r="M232" s="10" t="s">
        <v>12</v>
      </c>
      <c r="N232" s="12" t="s">
        <v>32</v>
      </c>
      <c r="O232" s="12">
        <v>1</v>
      </c>
      <c r="P232" s="17">
        <v>50000</v>
      </c>
      <c r="Q232" s="10" t="s">
        <v>55</v>
      </c>
      <c r="R232" s="10" t="s">
        <v>43</v>
      </c>
      <c r="S232" s="28">
        <v>0</v>
      </c>
      <c r="T232" s="28">
        <v>0</v>
      </c>
      <c r="U232" s="18">
        <v>50000</v>
      </c>
      <c r="V232" s="18">
        <v>0</v>
      </c>
      <c r="W232" s="18"/>
      <c r="X232" s="18">
        <v>0</v>
      </c>
      <c r="Y232" s="18">
        <v>0</v>
      </c>
    </row>
    <row r="233" spans="1:25" ht="54" customHeight="1" x14ac:dyDescent="0.25">
      <c r="A233" s="9" t="s">
        <v>37</v>
      </c>
      <c r="B233" s="9" t="s">
        <v>37</v>
      </c>
      <c r="C233" s="9">
        <v>5641</v>
      </c>
      <c r="D233" s="11">
        <v>300000</v>
      </c>
      <c r="E233" s="12">
        <v>1</v>
      </c>
      <c r="F233" s="13" t="s">
        <v>38</v>
      </c>
      <c r="G233" s="12" t="s">
        <v>28</v>
      </c>
      <c r="H233" s="18">
        <v>0</v>
      </c>
      <c r="I233" s="18">
        <v>0</v>
      </c>
      <c r="J233" s="18">
        <v>300000</v>
      </c>
      <c r="K233" s="18">
        <v>0</v>
      </c>
      <c r="L233" s="25">
        <f t="shared" si="34"/>
        <v>300000</v>
      </c>
      <c r="M233" s="10" t="s">
        <v>12</v>
      </c>
      <c r="N233" s="12" t="s">
        <v>32</v>
      </c>
      <c r="O233" s="12">
        <v>1</v>
      </c>
      <c r="P233" s="17">
        <v>300000</v>
      </c>
      <c r="Q233" s="10" t="s">
        <v>55</v>
      </c>
      <c r="R233" s="10" t="s">
        <v>49</v>
      </c>
      <c r="S233" s="28">
        <v>0</v>
      </c>
      <c r="T233" s="28">
        <v>0</v>
      </c>
      <c r="U233" s="18">
        <v>300000</v>
      </c>
      <c r="V233" s="18">
        <v>0</v>
      </c>
      <c r="W233" s="18">
        <v>0</v>
      </c>
      <c r="X233" s="18">
        <v>0</v>
      </c>
      <c r="Y233" s="18">
        <v>0</v>
      </c>
    </row>
    <row r="234" spans="1:25" ht="54" customHeight="1" x14ac:dyDescent="0.25">
      <c r="A234" s="9" t="s">
        <v>37</v>
      </c>
      <c r="B234" s="9" t="s">
        <v>37</v>
      </c>
      <c r="C234" s="9">
        <v>5651</v>
      </c>
      <c r="D234" s="11">
        <v>50000</v>
      </c>
      <c r="E234" s="12">
        <v>1</v>
      </c>
      <c r="F234" s="13" t="s">
        <v>38</v>
      </c>
      <c r="G234" s="12" t="s">
        <v>28</v>
      </c>
      <c r="H234" s="18">
        <v>0</v>
      </c>
      <c r="I234" s="18">
        <v>50000</v>
      </c>
      <c r="J234" s="18">
        <v>0</v>
      </c>
      <c r="K234" s="18">
        <v>0</v>
      </c>
      <c r="L234" s="25">
        <f t="shared" si="34"/>
        <v>50000</v>
      </c>
      <c r="M234" s="10" t="s">
        <v>11</v>
      </c>
      <c r="N234" s="12" t="s">
        <v>32</v>
      </c>
      <c r="O234" s="12">
        <v>1</v>
      </c>
      <c r="P234" s="17">
        <v>50000</v>
      </c>
      <c r="Q234" s="10" t="s">
        <v>55</v>
      </c>
      <c r="R234" s="10" t="s">
        <v>43</v>
      </c>
      <c r="S234" s="28">
        <v>0</v>
      </c>
      <c r="T234" s="28">
        <v>0</v>
      </c>
      <c r="U234" s="18">
        <v>50000</v>
      </c>
      <c r="V234" s="18">
        <v>0</v>
      </c>
      <c r="W234" s="18"/>
      <c r="X234" s="18">
        <v>0</v>
      </c>
      <c r="Y234" s="18">
        <v>0</v>
      </c>
    </row>
    <row r="235" spans="1:25" ht="15.75" customHeight="1" x14ac:dyDescent="0.25">
      <c r="A235" s="9" t="s">
        <v>37</v>
      </c>
      <c r="B235" s="9" t="s">
        <v>37</v>
      </c>
      <c r="C235" s="9">
        <v>5661</v>
      </c>
      <c r="D235" s="11">
        <v>10000</v>
      </c>
      <c r="E235" s="12">
        <v>1</v>
      </c>
      <c r="F235" s="13" t="s">
        <v>38</v>
      </c>
      <c r="G235" s="12" t="s">
        <v>28</v>
      </c>
      <c r="H235" s="18">
        <v>0</v>
      </c>
      <c r="I235" s="18">
        <v>10000</v>
      </c>
      <c r="J235" s="18">
        <v>0</v>
      </c>
      <c r="K235" s="18">
        <v>0</v>
      </c>
      <c r="L235" s="25">
        <f t="shared" si="34"/>
        <v>10000</v>
      </c>
      <c r="M235" s="10" t="s">
        <v>11</v>
      </c>
      <c r="N235" s="12" t="s">
        <v>32</v>
      </c>
      <c r="O235" s="12">
        <v>1</v>
      </c>
      <c r="P235" s="17">
        <v>10000</v>
      </c>
      <c r="Q235" s="10" t="s">
        <v>55</v>
      </c>
      <c r="R235" s="10" t="s">
        <v>43</v>
      </c>
      <c r="S235" s="28">
        <v>0</v>
      </c>
      <c r="T235" s="28">
        <v>0</v>
      </c>
      <c r="U235" s="18">
        <v>10000</v>
      </c>
      <c r="V235" s="18">
        <v>0</v>
      </c>
      <c r="W235" s="18"/>
      <c r="X235" s="18">
        <v>0</v>
      </c>
      <c r="Y235" s="18">
        <v>0</v>
      </c>
    </row>
    <row r="236" spans="1:25" ht="15.75" customHeight="1" x14ac:dyDescent="0.25">
      <c r="A236" s="9" t="s">
        <v>37</v>
      </c>
      <c r="B236" s="9" t="s">
        <v>37</v>
      </c>
      <c r="C236" s="9">
        <v>5671</v>
      </c>
      <c r="D236" s="11">
        <v>247731.79</v>
      </c>
      <c r="E236" s="12">
        <v>1</v>
      </c>
      <c r="F236" s="13" t="s">
        <v>38</v>
      </c>
      <c r="G236" s="12" t="s">
        <v>28</v>
      </c>
      <c r="H236" s="18">
        <v>0</v>
      </c>
      <c r="I236" s="18">
        <v>0</v>
      </c>
      <c r="J236" s="18">
        <v>247731.79</v>
      </c>
      <c r="K236" s="18">
        <v>0</v>
      </c>
      <c r="L236" s="25">
        <f t="shared" si="34"/>
        <v>247731.79</v>
      </c>
      <c r="M236" s="10" t="s">
        <v>12</v>
      </c>
      <c r="N236" s="12" t="s">
        <v>32</v>
      </c>
      <c r="O236" s="12">
        <v>1</v>
      </c>
      <c r="P236" s="17">
        <v>247731.79</v>
      </c>
      <c r="Q236" s="10" t="s">
        <v>55</v>
      </c>
      <c r="R236" s="10" t="s">
        <v>49</v>
      </c>
      <c r="S236" s="28">
        <v>0</v>
      </c>
      <c r="T236" s="28">
        <v>0</v>
      </c>
      <c r="U236" s="18">
        <f>300000-52268.21</f>
        <v>247731.79</v>
      </c>
      <c r="V236" s="18">
        <v>0</v>
      </c>
      <c r="W236" s="18"/>
      <c r="X236" s="18">
        <v>0</v>
      </c>
      <c r="Y236" s="18">
        <v>0</v>
      </c>
    </row>
    <row r="237" spans="1:25" ht="15.75" customHeight="1" x14ac:dyDescent="0.25">
      <c r="A237" s="19" t="s">
        <v>106</v>
      </c>
      <c r="B237" s="19"/>
      <c r="C237" s="20" t="s">
        <v>107</v>
      </c>
      <c r="D237" s="48">
        <v>8084605.2000000002</v>
      </c>
      <c r="E237" s="23"/>
      <c r="F237" s="24"/>
      <c r="G237" s="23"/>
      <c r="H237" s="48">
        <f t="shared" ref="H237:K237" si="35">SUM(H238)</f>
        <v>0</v>
      </c>
      <c r="I237" s="48">
        <f t="shared" si="35"/>
        <v>6420000</v>
      </c>
      <c r="J237" s="48">
        <f t="shared" si="35"/>
        <v>0</v>
      </c>
      <c r="K237" s="48">
        <f t="shared" si="35"/>
        <v>1664605.2</v>
      </c>
      <c r="L237" s="50">
        <f t="shared" si="34"/>
        <v>8084605.2000000002</v>
      </c>
      <c r="M237" s="21"/>
      <c r="N237" s="23"/>
      <c r="O237" s="23"/>
      <c r="P237" s="48">
        <f>SUM(P238)</f>
        <v>8084605.2000000002</v>
      </c>
      <c r="Q237" s="21"/>
      <c r="R237" s="21"/>
      <c r="S237" s="48">
        <f t="shared" ref="S237:Y237" si="36">SUM(S238)</f>
        <v>0</v>
      </c>
      <c r="T237" s="48">
        <f t="shared" si="36"/>
        <v>0</v>
      </c>
      <c r="U237" s="48">
        <f t="shared" si="36"/>
        <v>8084605.2000000002</v>
      </c>
      <c r="V237" s="48">
        <f t="shared" si="36"/>
        <v>0</v>
      </c>
      <c r="W237" s="48">
        <f t="shared" si="36"/>
        <v>0</v>
      </c>
      <c r="X237" s="48">
        <f t="shared" si="36"/>
        <v>0</v>
      </c>
      <c r="Y237" s="48">
        <f t="shared" si="36"/>
        <v>0</v>
      </c>
    </row>
    <row r="238" spans="1:25" ht="54" customHeight="1" x14ac:dyDescent="0.25">
      <c r="A238" s="51" t="s">
        <v>37</v>
      </c>
      <c r="B238" s="51" t="s">
        <v>37</v>
      </c>
      <c r="C238" s="52">
        <v>6123</v>
      </c>
      <c r="D238" s="11">
        <v>8084605.2000000002</v>
      </c>
      <c r="E238" s="12">
        <v>1</v>
      </c>
      <c r="F238" s="13" t="s">
        <v>109</v>
      </c>
      <c r="G238" s="12" t="s">
        <v>28</v>
      </c>
      <c r="H238" s="11">
        <v>0</v>
      </c>
      <c r="I238" s="11">
        <v>6420000</v>
      </c>
      <c r="J238" s="11">
        <v>0</v>
      </c>
      <c r="K238" s="11">
        <v>1664605.2</v>
      </c>
      <c r="L238" s="54">
        <f t="shared" si="34"/>
        <v>8084605.2000000002</v>
      </c>
      <c r="M238" s="10" t="s">
        <v>110</v>
      </c>
      <c r="N238" s="31" t="s">
        <v>32</v>
      </c>
      <c r="O238" s="31">
        <v>1</v>
      </c>
      <c r="P238" s="17">
        <v>8084605.2000000002</v>
      </c>
      <c r="Q238" s="10" t="s">
        <v>55</v>
      </c>
      <c r="R238" s="10" t="s">
        <v>34</v>
      </c>
      <c r="S238" s="26">
        <v>0</v>
      </c>
      <c r="T238" s="26">
        <v>0</v>
      </c>
      <c r="U238" s="26">
        <v>8084605.2000000002</v>
      </c>
      <c r="V238" s="26">
        <v>0</v>
      </c>
      <c r="W238" s="26">
        <v>0</v>
      </c>
      <c r="X238" s="26">
        <v>0</v>
      </c>
      <c r="Y238" s="26">
        <v>0</v>
      </c>
    </row>
    <row r="239" spans="1:25" ht="15.75" customHeight="1" x14ac:dyDescent="0.25">
      <c r="A239" s="31"/>
      <c r="B239" s="31"/>
      <c r="C239" s="55" t="s">
        <v>111</v>
      </c>
      <c r="D239" s="56"/>
      <c r="E239" s="57"/>
      <c r="F239" s="58"/>
      <c r="G239" s="53"/>
      <c r="H239" s="59"/>
      <c r="I239" s="59"/>
      <c r="J239" s="59"/>
      <c r="K239" s="59"/>
      <c r="L239" s="60"/>
      <c r="M239" s="53"/>
      <c r="N239" s="61"/>
      <c r="O239" s="61"/>
      <c r="P239" s="62"/>
      <c r="Q239" s="53"/>
      <c r="R239" s="63" t="s">
        <v>112</v>
      </c>
      <c r="S239" s="64">
        <f t="shared" ref="S239:Y239" si="37">SUM(S5,S91,S209,S218,S237)</f>
        <v>30739500</v>
      </c>
      <c r="T239" s="64">
        <f t="shared" si="37"/>
        <v>44219900</v>
      </c>
      <c r="U239" s="64">
        <f t="shared" si="37"/>
        <v>30922498.649999999</v>
      </c>
      <c r="V239" s="64">
        <f t="shared" si="37"/>
        <v>411700</v>
      </c>
      <c r="W239" s="64">
        <f t="shared" si="37"/>
        <v>451900</v>
      </c>
      <c r="X239" s="64">
        <f t="shared" si="37"/>
        <v>1715000</v>
      </c>
      <c r="Y239" s="64">
        <f t="shared" si="37"/>
        <v>1589000</v>
      </c>
    </row>
    <row r="240" spans="1:25" ht="54" customHeight="1" x14ac:dyDescent="0.25">
      <c r="A240" s="65"/>
      <c r="B240" s="66"/>
      <c r="C240" s="67"/>
      <c r="D240" s="69"/>
      <c r="E240" s="70"/>
      <c r="F240" s="71"/>
      <c r="G240" s="72"/>
      <c r="H240" s="73"/>
      <c r="I240" s="73"/>
      <c r="J240" s="73"/>
      <c r="K240" s="73"/>
      <c r="L240" s="74"/>
      <c r="M240" s="72"/>
      <c r="N240" s="75"/>
      <c r="O240" s="75"/>
      <c r="P240" s="76"/>
      <c r="Q240" s="72"/>
      <c r="R240" s="72"/>
      <c r="S240" s="77"/>
      <c r="T240" s="78"/>
      <c r="U240" s="78"/>
      <c r="V240" s="79"/>
      <c r="W240" s="79"/>
      <c r="X240" s="79"/>
      <c r="Y240" s="78"/>
    </row>
    <row r="241" spans="1:25" ht="15.5" x14ac:dyDescent="0.25">
      <c r="A241" s="116" t="s">
        <v>113</v>
      </c>
      <c r="B241" s="117"/>
      <c r="C241" s="117"/>
      <c r="D241" s="80"/>
      <c r="E241" s="70"/>
      <c r="F241" s="71"/>
      <c r="G241" s="72"/>
      <c r="H241" s="73"/>
      <c r="I241" s="73"/>
      <c r="J241" s="73"/>
      <c r="K241" s="73"/>
      <c r="L241" s="74"/>
      <c r="M241" s="72"/>
      <c r="N241" s="75"/>
      <c r="O241" s="75"/>
      <c r="P241" s="76"/>
      <c r="Q241" s="72"/>
      <c r="R241" s="72"/>
      <c r="S241" s="77"/>
      <c r="T241" s="78"/>
      <c r="U241" s="78"/>
      <c r="V241" s="79"/>
      <c r="W241" s="79"/>
      <c r="X241" s="79"/>
      <c r="Y241" s="78"/>
    </row>
    <row r="242" spans="1:25" ht="54" customHeight="1" x14ac:dyDescent="0.25">
      <c r="A242" s="81" t="s">
        <v>114</v>
      </c>
      <c r="B242" s="81" t="s">
        <v>115</v>
      </c>
      <c r="C242" s="81" t="s">
        <v>116</v>
      </c>
      <c r="D242" s="81" t="s">
        <v>117</v>
      </c>
      <c r="E242" s="70"/>
      <c r="F242" s="71"/>
      <c r="G242" s="72"/>
      <c r="H242" s="73"/>
      <c r="I242" s="73"/>
      <c r="J242" s="73"/>
      <c r="K242" s="73"/>
      <c r="L242" s="74"/>
      <c r="M242" s="72"/>
      <c r="N242" s="75"/>
      <c r="O242" s="75"/>
      <c r="P242" s="76"/>
      <c r="Q242" s="72"/>
      <c r="R242" s="72"/>
      <c r="S242" s="77"/>
      <c r="T242" s="78"/>
      <c r="U242" s="78"/>
      <c r="V242" s="79"/>
      <c r="W242" s="79"/>
      <c r="X242" s="79"/>
      <c r="Y242" s="78"/>
    </row>
    <row r="243" spans="1:25" ht="54" customHeight="1" x14ac:dyDescent="0.25">
      <c r="A243" s="82">
        <v>0.01</v>
      </c>
      <c r="B243" s="83">
        <v>50000</v>
      </c>
      <c r="C243" s="81" t="s">
        <v>118</v>
      </c>
      <c r="D243" s="84"/>
      <c r="E243" s="70"/>
      <c r="F243" s="71"/>
      <c r="G243" s="72"/>
      <c r="H243" s="73"/>
      <c r="I243" s="73"/>
      <c r="J243" s="73"/>
      <c r="K243" s="73"/>
      <c r="L243" s="74"/>
      <c r="M243" s="72"/>
      <c r="N243" s="75"/>
      <c r="O243" s="75"/>
      <c r="P243" s="76"/>
      <c r="Q243" s="72"/>
      <c r="R243" s="72"/>
      <c r="S243" s="77"/>
      <c r="T243" s="78"/>
      <c r="U243" s="78"/>
      <c r="V243" s="79"/>
      <c r="W243" s="79"/>
      <c r="X243" s="79"/>
      <c r="Y243" s="78"/>
    </row>
    <row r="244" spans="1:25" ht="54" customHeight="1" x14ac:dyDescent="0.25">
      <c r="A244" s="83">
        <v>50001</v>
      </c>
      <c r="B244" s="83">
        <v>200000</v>
      </c>
      <c r="C244" s="84"/>
      <c r="D244" s="84"/>
      <c r="E244" s="70"/>
      <c r="F244" s="71"/>
      <c r="G244" s="72"/>
      <c r="H244" s="73"/>
      <c r="I244" s="73"/>
      <c r="J244" s="73"/>
      <c r="K244" s="73"/>
      <c r="L244" s="74"/>
      <c r="M244" s="72"/>
      <c r="N244" s="75"/>
      <c r="O244" s="75"/>
      <c r="P244" s="76"/>
      <c r="Q244" s="72"/>
      <c r="R244" s="72"/>
      <c r="S244" s="77"/>
      <c r="T244" s="78"/>
      <c r="U244" s="78"/>
      <c r="V244" s="79"/>
      <c r="W244" s="79"/>
      <c r="X244" s="79"/>
      <c r="Y244" s="78"/>
    </row>
    <row r="245" spans="1:25" ht="54" customHeight="1" x14ac:dyDescent="0.25">
      <c r="A245" s="83">
        <v>200001</v>
      </c>
      <c r="B245" s="81" t="s">
        <v>119</v>
      </c>
      <c r="C245" s="84"/>
      <c r="D245" s="81" t="s">
        <v>118</v>
      </c>
      <c r="E245" s="70"/>
      <c r="F245" s="71"/>
      <c r="G245" s="72"/>
      <c r="H245" s="73"/>
      <c r="I245" s="73"/>
      <c r="J245" s="73"/>
      <c r="K245" s="73"/>
      <c r="L245" s="74"/>
      <c r="M245" s="72"/>
      <c r="N245" s="75"/>
      <c r="O245" s="75"/>
      <c r="P245" s="76"/>
      <c r="Q245" s="72"/>
      <c r="R245" s="72"/>
      <c r="S245" s="77"/>
      <c r="T245" s="78"/>
      <c r="U245" s="78"/>
      <c r="V245" s="79"/>
      <c r="W245" s="79"/>
      <c r="X245" s="79"/>
      <c r="Y245" s="78"/>
    </row>
    <row r="246" spans="1:25" ht="54" customHeight="1" x14ac:dyDescent="0.25">
      <c r="A246" s="85"/>
      <c r="B246" s="86"/>
      <c r="C246" s="87"/>
      <c r="D246" s="69"/>
      <c r="E246" s="70"/>
      <c r="F246" s="71"/>
      <c r="G246" s="72"/>
      <c r="H246" s="73"/>
      <c r="I246" s="73"/>
      <c r="J246" s="73"/>
      <c r="K246" s="73"/>
      <c r="L246" s="74"/>
      <c r="M246" s="72"/>
      <c r="N246" s="75"/>
      <c r="O246" s="75"/>
      <c r="P246" s="76"/>
      <c r="Q246" s="72"/>
      <c r="R246" s="72"/>
      <c r="S246" s="77"/>
      <c r="T246" s="78"/>
      <c r="U246" s="78"/>
      <c r="V246" s="79"/>
      <c r="W246" s="79"/>
      <c r="X246" s="79"/>
      <c r="Y246" s="78"/>
    </row>
    <row r="247" spans="1:25" ht="96.75" customHeight="1" x14ac:dyDescent="0.25">
      <c r="A247" s="118" t="s">
        <v>120</v>
      </c>
      <c r="B247" s="117"/>
      <c r="C247" s="117"/>
      <c r="D247" s="88"/>
      <c r="E247" s="70"/>
      <c r="F247" s="71"/>
      <c r="G247" s="72"/>
      <c r="H247" s="73"/>
      <c r="I247" s="73"/>
      <c r="J247" s="73"/>
      <c r="K247" s="73"/>
      <c r="L247" s="74"/>
      <c r="M247" s="72"/>
      <c r="N247" s="75"/>
      <c r="O247" s="75"/>
      <c r="P247" s="76"/>
      <c r="Q247" s="72"/>
      <c r="R247" s="72"/>
      <c r="S247" s="77"/>
      <c r="T247" s="78"/>
      <c r="U247" s="78"/>
      <c r="V247" s="79"/>
      <c r="W247" s="79"/>
      <c r="X247" s="79"/>
      <c r="Y247" s="78"/>
    </row>
    <row r="248" spans="1:25" ht="54" customHeight="1" x14ac:dyDescent="0.25">
      <c r="A248" s="119" t="s">
        <v>121</v>
      </c>
      <c r="B248" s="117"/>
      <c r="C248" s="117"/>
      <c r="D248" s="90"/>
      <c r="E248" s="70"/>
      <c r="F248" s="71"/>
      <c r="G248" s="72"/>
      <c r="H248" s="73"/>
      <c r="I248" s="73"/>
      <c r="J248" s="73"/>
      <c r="K248" s="73"/>
      <c r="L248" s="74"/>
      <c r="M248" s="72"/>
      <c r="N248" s="75"/>
      <c r="O248" s="75"/>
      <c r="P248" s="76"/>
      <c r="Q248" s="72"/>
      <c r="R248" s="72"/>
      <c r="S248" s="77"/>
      <c r="T248" s="78"/>
      <c r="U248" s="78"/>
      <c r="V248" s="79"/>
      <c r="W248" s="79"/>
      <c r="X248" s="79"/>
      <c r="Y248" s="78"/>
    </row>
    <row r="249" spans="1:25" ht="100.5" customHeight="1" x14ac:dyDescent="0.25">
      <c r="A249" s="119" t="s">
        <v>122</v>
      </c>
      <c r="B249" s="117"/>
      <c r="C249" s="120"/>
      <c r="D249" s="89" t="s">
        <v>123</v>
      </c>
      <c r="E249" s="70"/>
      <c r="F249" s="71"/>
      <c r="G249" s="72"/>
      <c r="H249" s="73"/>
      <c r="I249" s="73"/>
      <c r="J249" s="73"/>
      <c r="K249" s="73"/>
      <c r="L249" s="74"/>
      <c r="M249" s="72"/>
      <c r="N249" s="75"/>
      <c r="O249" s="75"/>
      <c r="P249" s="76"/>
      <c r="Q249" s="72"/>
      <c r="R249" s="72"/>
      <c r="S249" s="77"/>
      <c r="T249" s="78"/>
      <c r="U249" s="78"/>
      <c r="V249" s="79"/>
      <c r="W249" s="79"/>
      <c r="X249" s="79"/>
      <c r="Y249" s="78"/>
    </row>
    <row r="250" spans="1:25" ht="15.75" customHeight="1" x14ac:dyDescent="0.25">
      <c r="A250" s="89" t="s">
        <v>124</v>
      </c>
      <c r="B250" s="119" t="s">
        <v>115</v>
      </c>
      <c r="C250" s="120"/>
      <c r="D250" s="89" t="s">
        <v>125</v>
      </c>
      <c r="E250" s="70"/>
      <c r="F250" s="71"/>
      <c r="G250" s="72"/>
      <c r="H250" s="73"/>
      <c r="I250" s="73"/>
      <c r="J250" s="73"/>
      <c r="K250" s="73"/>
      <c r="L250" s="74"/>
      <c r="M250" s="72"/>
      <c r="N250" s="75"/>
      <c r="O250" s="75"/>
      <c r="P250" s="76"/>
      <c r="Q250" s="72"/>
      <c r="R250" s="72"/>
      <c r="S250" s="77"/>
      <c r="T250" s="78"/>
      <c r="U250" s="78"/>
      <c r="V250" s="79"/>
      <c r="W250" s="79"/>
      <c r="X250" s="79"/>
      <c r="Y250" s="78"/>
    </row>
    <row r="251" spans="1:25" ht="54" customHeight="1" x14ac:dyDescent="0.25">
      <c r="A251" s="91" t="s">
        <v>126</v>
      </c>
      <c r="B251" s="121" t="s">
        <v>127</v>
      </c>
      <c r="C251" s="120"/>
      <c r="D251" s="91" t="s">
        <v>128</v>
      </c>
      <c r="E251" s="70"/>
      <c r="F251" s="71"/>
      <c r="G251" s="72"/>
      <c r="H251" s="73"/>
      <c r="I251" s="73"/>
      <c r="J251" s="73"/>
      <c r="K251" s="73"/>
      <c r="L251" s="74"/>
      <c r="M251" s="72"/>
      <c r="N251" s="75"/>
      <c r="O251" s="75"/>
      <c r="P251" s="76"/>
      <c r="Q251" s="72"/>
      <c r="R251" s="72"/>
      <c r="S251" s="77"/>
      <c r="T251" s="78"/>
      <c r="U251" s="78"/>
      <c r="V251" s="79"/>
      <c r="W251" s="79"/>
      <c r="X251" s="79"/>
      <c r="Y251" s="78"/>
    </row>
    <row r="252" spans="1:25" ht="15.75" customHeight="1" x14ac:dyDescent="0.25"/>
    <row r="253" spans="1:25" ht="15.75" customHeight="1" x14ac:dyDescent="0.25"/>
    <row r="254" spans="1:25" ht="15.75" customHeight="1" x14ac:dyDescent="0.25"/>
    <row r="255" spans="1:25" ht="15.75" customHeight="1" x14ac:dyDescent="0.25"/>
    <row r="256" spans="1:25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Y239" xr:uid="{00000000-0009-0000-0000-000000000000}"/>
  <customSheetViews>
    <customSheetView guid="{0880450E-9822-4F66-8CCD-3D8FDDC1EEE5}" filter="1" showAutoFilter="1">
      <pageMargins left="0.7" right="0.7" top="0.75" bottom="0.75" header="0.3" footer="0.3"/>
      <autoFilter ref="A1:AO238" xr:uid="{00000000-0000-0000-0000-000000000000}">
        <filterColumn colId="5">
          <filters>
            <filter val="3631"/>
            <filter val="3641"/>
            <filter val="3781"/>
            <filter val="5641"/>
            <filter val="5671"/>
            <filter val="6123"/>
            <filter val="total 2"/>
            <filter val="total 3"/>
            <filter val="total 4"/>
            <filter val="Total 5"/>
            <filter val="Total 6"/>
          </filters>
        </filterColumn>
      </autoFilter>
      <extLst>
        <ext uri="GoogleSheetsCustomDataVersion1">
          <go:sheetsCustomData xmlns:go="http://customooxmlschemas.google.com/" filterViewId="2058353816"/>
        </ext>
      </extLst>
    </customSheetView>
  </customSheetViews>
  <mergeCells count="6">
    <mergeCell ref="B251:C251"/>
    <mergeCell ref="A241:C241"/>
    <mergeCell ref="A247:C247"/>
    <mergeCell ref="A248:C248"/>
    <mergeCell ref="A249:C249"/>
    <mergeCell ref="B250:C250"/>
  </mergeCells>
  <printOptions horizontalCentered="1"/>
  <pageMargins left="0.7" right="0.7" top="0.75" bottom="0.75" header="0" footer="0"/>
  <pageSetup paperSize="5" fitToHeight="0" orientation="landscape"/>
  <headerFooter>
    <oddFooter>&amp;CEsta hojas es parte integral de la XXXVII Sesión Extraordinaria de la Junta Directiva del COBAEJ efectuada el 28 de enero de 2022 dos mil veintidós&amp;RPágina &amp;P de 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5A6BD"/>
  </sheetPr>
  <dimension ref="A1:V1000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ColWidth="14.453125" defaultRowHeight="15" customHeight="1" x14ac:dyDescent="0.25"/>
  <cols>
    <col min="1" max="1" width="12.54296875" customWidth="1"/>
    <col min="2" max="2" width="12" customWidth="1"/>
    <col min="3" max="3" width="45.54296875" hidden="1" customWidth="1"/>
    <col min="4" max="4" width="19.453125" hidden="1" customWidth="1"/>
    <col min="5" max="5" width="25.7265625" hidden="1" customWidth="1"/>
    <col min="6" max="6" width="18.26953125" hidden="1" customWidth="1"/>
    <col min="7" max="7" width="19" hidden="1" customWidth="1"/>
    <col min="8" max="8" width="18.26953125" hidden="1" customWidth="1"/>
    <col min="9" max="10" width="17.81640625" hidden="1" customWidth="1"/>
    <col min="11" max="11" width="25.81640625" hidden="1" customWidth="1"/>
    <col min="12" max="12" width="17.453125" customWidth="1"/>
  </cols>
  <sheetData>
    <row r="1" spans="1:22" ht="12" customHeight="1" x14ac:dyDescent="0.25">
      <c r="A1" s="92"/>
      <c r="B1" s="92"/>
      <c r="C1" s="68"/>
      <c r="D1" s="93"/>
      <c r="E1" s="93"/>
      <c r="F1" s="93"/>
      <c r="G1" s="93"/>
      <c r="H1" s="93"/>
      <c r="I1" s="93"/>
      <c r="J1" s="93"/>
      <c r="K1" s="94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12" customHeight="1" x14ac:dyDescent="0.25">
      <c r="A2" s="95" t="s">
        <v>129</v>
      </c>
      <c r="B2" s="92"/>
      <c r="C2" s="68"/>
      <c r="D2" s="93"/>
      <c r="E2" s="93"/>
      <c r="F2" s="93"/>
      <c r="G2" s="93"/>
      <c r="H2" s="93"/>
      <c r="I2" s="93"/>
      <c r="J2" s="93"/>
      <c r="K2" s="94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12" customHeight="1" x14ac:dyDescent="0.25">
      <c r="A3" s="95" t="s">
        <v>130</v>
      </c>
      <c r="B3" s="92"/>
      <c r="C3" s="68"/>
      <c r="D3" s="93"/>
      <c r="E3" s="93"/>
      <c r="F3" s="93"/>
      <c r="G3" s="93"/>
      <c r="H3" s="93"/>
      <c r="I3" s="93"/>
      <c r="J3" s="93"/>
      <c r="K3" s="94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12" customHeight="1" x14ac:dyDescent="0.25">
      <c r="A4" s="95" t="s">
        <v>131</v>
      </c>
      <c r="B4" s="92"/>
      <c r="C4" s="68"/>
      <c r="D4" s="93"/>
      <c r="E4" s="93"/>
      <c r="F4" s="93"/>
      <c r="G4" s="93"/>
      <c r="H4" s="93"/>
      <c r="I4" s="93"/>
      <c r="J4" s="93"/>
      <c r="K4" s="94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2" customHeight="1" x14ac:dyDescent="0.25">
      <c r="A5" s="95"/>
      <c r="B5" s="92"/>
      <c r="C5" s="68"/>
      <c r="D5" s="93"/>
      <c r="E5" s="93"/>
      <c r="F5" s="93"/>
      <c r="G5" s="93"/>
      <c r="H5" s="93"/>
      <c r="I5" s="93"/>
      <c r="J5" s="93"/>
      <c r="K5" s="94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12" customHeight="1" x14ac:dyDescent="0.25">
      <c r="A6" s="96" t="s">
        <v>132</v>
      </c>
      <c r="C6" s="68"/>
      <c r="D6" s="93"/>
      <c r="E6" s="93"/>
      <c r="F6" s="93"/>
      <c r="G6" s="93"/>
      <c r="H6" s="93"/>
      <c r="I6" s="93"/>
      <c r="J6" s="93"/>
      <c r="K6" s="94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ht="12" customHeight="1" x14ac:dyDescent="0.25">
      <c r="A7" s="97" t="s">
        <v>133</v>
      </c>
      <c r="B7" s="92"/>
      <c r="C7" s="68"/>
      <c r="D7" s="93"/>
      <c r="E7" s="93"/>
      <c r="F7" s="93"/>
      <c r="G7" s="93"/>
      <c r="H7" s="93"/>
      <c r="I7" s="93"/>
      <c r="J7" s="93"/>
      <c r="K7" s="94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12" customHeight="1" x14ac:dyDescent="0.25">
      <c r="A8" s="98"/>
      <c r="B8" s="92"/>
      <c r="C8" s="68"/>
      <c r="D8" s="93"/>
      <c r="E8" s="93"/>
      <c r="F8" s="93"/>
      <c r="G8" s="93"/>
      <c r="H8" s="93"/>
      <c r="I8" s="93"/>
      <c r="J8" s="93"/>
      <c r="K8" s="94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12" customHeight="1" x14ac:dyDescent="0.25">
      <c r="A9" s="98"/>
      <c r="B9" s="92"/>
      <c r="C9" s="68"/>
      <c r="D9" s="93"/>
      <c r="E9" s="93"/>
      <c r="F9" s="93"/>
      <c r="G9" s="93"/>
      <c r="H9" s="93"/>
      <c r="I9" s="93"/>
      <c r="J9" s="93"/>
      <c r="K9" s="94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ht="12" customHeight="1" x14ac:dyDescent="0.25">
      <c r="A10" s="92"/>
      <c r="B10" s="92"/>
      <c r="C10" s="68"/>
      <c r="D10" s="93"/>
      <c r="E10" s="93"/>
      <c r="F10" s="93"/>
      <c r="G10" s="93"/>
      <c r="H10" s="93"/>
      <c r="I10" s="93"/>
      <c r="J10" s="93"/>
      <c r="K10" s="94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ht="52.5" customHeight="1" x14ac:dyDescent="0.25">
      <c r="A11" s="99" t="s">
        <v>1</v>
      </c>
      <c r="B11" s="99" t="s">
        <v>134</v>
      </c>
      <c r="C11" s="99" t="s">
        <v>5</v>
      </c>
      <c r="D11" s="100" t="s">
        <v>135</v>
      </c>
      <c r="E11" s="100" t="s">
        <v>136</v>
      </c>
      <c r="F11" s="100" t="s">
        <v>137</v>
      </c>
      <c r="G11" s="100" t="s">
        <v>138</v>
      </c>
      <c r="H11" s="100" t="s">
        <v>139</v>
      </c>
      <c r="I11" s="100" t="s">
        <v>140</v>
      </c>
      <c r="J11" s="100" t="s">
        <v>141</v>
      </c>
      <c r="K11" s="100" t="s">
        <v>142</v>
      </c>
      <c r="L11" s="101" t="s">
        <v>143</v>
      </c>
      <c r="M11" s="101" t="s">
        <v>144</v>
      </c>
      <c r="N11" s="101" t="s">
        <v>145</v>
      </c>
      <c r="O11" s="101" t="s">
        <v>146</v>
      </c>
      <c r="P11" s="92"/>
      <c r="Q11" s="92"/>
      <c r="R11" s="92"/>
      <c r="S11" s="92"/>
      <c r="T11" s="92"/>
      <c r="U11" s="92"/>
      <c r="V11" s="92"/>
    </row>
    <row r="12" spans="1:22" ht="12" customHeight="1" x14ac:dyDescent="0.25">
      <c r="A12" s="52">
        <v>1</v>
      </c>
      <c r="B12" s="52">
        <v>1111</v>
      </c>
      <c r="C12" s="53" t="s">
        <v>147</v>
      </c>
      <c r="D12" s="102" t="e">
        <f t="shared" ref="D12:D69" si="0">SUMIF('[1]1000 BASE'!$B$5:$B$27,$B12,'[1]1000 BASE'!$D$5:$D$27)</f>
        <v>#VALUE!</v>
      </c>
      <c r="E12" s="102" t="e">
        <f t="shared" ref="E12:E69" si="1">SUMIF('[1]1000 BASE'!$B$5:$B$27,$B12,'[1]1000 BASE'!$E$5:$E$27)</f>
        <v>#VALUE!</v>
      </c>
      <c r="F12" s="102" t="e">
        <f t="shared" ref="F12:F69" si="2">SUMIF('[1]1000 BASE'!$B$5:$B$27,$B12,'[1]1000 BASE'!$F$5:$F$27)</f>
        <v>#VALUE!</v>
      </c>
      <c r="G12" s="102" t="e">
        <f t="shared" ref="G12:G69" si="3">SUMIF('[1]1000 BASE'!$B$5:$B$27,$B12,'[1]1000 BASE'!$G$5:$G$27)</f>
        <v>#VALUE!</v>
      </c>
      <c r="H12" s="102" t="e">
        <f t="shared" ref="H12:H69" si="4">SUMIF('[1]1000 BASE'!$B$5:$B$27,$B12,'[1]1000 BASE'!$H$5:$H$27)</f>
        <v>#VALUE!</v>
      </c>
      <c r="I12" s="102" t="e">
        <f t="shared" ref="I12:I69" si="5">SUMIF('[1]1000 BASE'!$B$5:$B$27,$B12,'[1]1000 BASE'!$I$5:$I$27)</f>
        <v>#VALUE!</v>
      </c>
      <c r="J12" s="102" t="e">
        <f t="shared" ref="J12:J69" si="6">SUMIF('[1]1000 BASE'!$B$5:$B$27,$B12,'[1]1000 BASE'!$J$5:$J$27)</f>
        <v>#VALUE!</v>
      </c>
      <c r="K12" s="102" t="e">
        <f t="shared" ref="K12:K427" si="7">SUM(D12:J12)</f>
        <v>#VALUE!</v>
      </c>
      <c r="L12" s="103"/>
      <c r="M12" s="103"/>
      <c r="N12" s="103"/>
      <c r="O12" s="103"/>
      <c r="P12" s="92"/>
      <c r="Q12" s="92"/>
      <c r="R12" s="92"/>
      <c r="S12" s="92"/>
      <c r="T12" s="92"/>
      <c r="U12" s="92"/>
      <c r="V12" s="92"/>
    </row>
    <row r="13" spans="1:22" ht="12" customHeight="1" x14ac:dyDescent="0.25">
      <c r="A13" s="104">
        <v>1</v>
      </c>
      <c r="B13" s="104">
        <v>1131</v>
      </c>
      <c r="C13" s="105" t="s">
        <v>148</v>
      </c>
      <c r="D13" s="102" t="e">
        <f t="shared" si="0"/>
        <v>#VALUE!</v>
      </c>
      <c r="E13" s="102" t="e">
        <f t="shared" si="1"/>
        <v>#VALUE!</v>
      </c>
      <c r="F13" s="102" t="e">
        <f t="shared" si="2"/>
        <v>#VALUE!</v>
      </c>
      <c r="G13" s="102" t="e">
        <f t="shared" si="3"/>
        <v>#VALUE!</v>
      </c>
      <c r="H13" s="102" t="e">
        <f t="shared" si="4"/>
        <v>#VALUE!</v>
      </c>
      <c r="I13" s="102" t="e">
        <f t="shared" si="5"/>
        <v>#VALUE!</v>
      </c>
      <c r="J13" s="102" t="e">
        <f t="shared" si="6"/>
        <v>#VALUE!</v>
      </c>
      <c r="K13" s="106" t="e">
        <f t="shared" si="7"/>
        <v>#VALUE!</v>
      </c>
      <c r="L13" s="107"/>
      <c r="M13" s="107" t="e">
        <f t="shared" ref="M13:M69" si="8">E13+H13</f>
        <v>#VALUE!</v>
      </c>
      <c r="N13" s="107" t="e">
        <f t="shared" ref="N13:N435" si="9">D13+G13</f>
        <v>#VALUE!</v>
      </c>
      <c r="O13" s="107" t="e">
        <f t="shared" ref="O13:O435" si="10">F13+I13+J13</f>
        <v>#VALUE!</v>
      </c>
      <c r="P13" s="98"/>
      <c r="Q13" s="98"/>
      <c r="R13" s="98"/>
      <c r="S13" s="98"/>
      <c r="T13" s="98"/>
      <c r="U13" s="98"/>
      <c r="V13" s="98"/>
    </row>
    <row r="14" spans="1:22" ht="12" customHeight="1" x14ac:dyDescent="0.25">
      <c r="A14" s="52">
        <v>1</v>
      </c>
      <c r="B14" s="52">
        <v>1141</v>
      </c>
      <c r="C14" s="53" t="s">
        <v>149</v>
      </c>
      <c r="D14" s="102" t="e">
        <f t="shared" si="0"/>
        <v>#VALUE!</v>
      </c>
      <c r="E14" s="102" t="e">
        <f t="shared" si="1"/>
        <v>#VALUE!</v>
      </c>
      <c r="F14" s="102" t="e">
        <f t="shared" si="2"/>
        <v>#VALUE!</v>
      </c>
      <c r="G14" s="102" t="e">
        <f t="shared" si="3"/>
        <v>#VALUE!</v>
      </c>
      <c r="H14" s="102" t="e">
        <f t="shared" si="4"/>
        <v>#VALUE!</v>
      </c>
      <c r="I14" s="102" t="e">
        <f t="shared" si="5"/>
        <v>#VALUE!</v>
      </c>
      <c r="J14" s="102" t="e">
        <f t="shared" si="6"/>
        <v>#VALUE!</v>
      </c>
      <c r="K14" s="102" t="e">
        <f t="shared" si="7"/>
        <v>#VALUE!</v>
      </c>
      <c r="L14" s="107"/>
      <c r="M14" s="107" t="e">
        <f t="shared" si="8"/>
        <v>#VALUE!</v>
      </c>
      <c r="N14" s="107" t="e">
        <f t="shared" si="9"/>
        <v>#VALUE!</v>
      </c>
      <c r="O14" s="107" t="e">
        <f t="shared" si="10"/>
        <v>#VALUE!</v>
      </c>
      <c r="P14" s="92"/>
      <c r="Q14" s="92"/>
      <c r="R14" s="92"/>
      <c r="S14" s="92"/>
      <c r="T14" s="92"/>
      <c r="U14" s="92"/>
      <c r="V14" s="92"/>
    </row>
    <row r="15" spans="1:22" ht="12" customHeight="1" x14ac:dyDescent="0.25">
      <c r="A15" s="104">
        <v>1</v>
      </c>
      <c r="B15" s="104">
        <v>1211</v>
      </c>
      <c r="C15" s="105" t="s">
        <v>150</v>
      </c>
      <c r="D15" s="102" t="e">
        <f t="shared" si="0"/>
        <v>#VALUE!</v>
      </c>
      <c r="E15" s="102" t="e">
        <f t="shared" si="1"/>
        <v>#VALUE!</v>
      </c>
      <c r="F15" s="102" t="e">
        <f t="shared" si="2"/>
        <v>#VALUE!</v>
      </c>
      <c r="G15" s="102" t="e">
        <f t="shared" si="3"/>
        <v>#VALUE!</v>
      </c>
      <c r="H15" s="102" t="e">
        <f t="shared" si="4"/>
        <v>#VALUE!</v>
      </c>
      <c r="I15" s="102" t="e">
        <f t="shared" si="5"/>
        <v>#VALUE!</v>
      </c>
      <c r="J15" s="102" t="e">
        <f t="shared" si="6"/>
        <v>#VALUE!</v>
      </c>
      <c r="K15" s="106" t="e">
        <f t="shared" si="7"/>
        <v>#VALUE!</v>
      </c>
      <c r="L15" s="107"/>
      <c r="M15" s="107" t="e">
        <f t="shared" si="8"/>
        <v>#VALUE!</v>
      </c>
      <c r="N15" s="107" t="e">
        <f t="shared" si="9"/>
        <v>#VALUE!</v>
      </c>
      <c r="O15" s="107" t="e">
        <f t="shared" si="10"/>
        <v>#VALUE!</v>
      </c>
      <c r="P15" s="98"/>
      <c r="Q15" s="98"/>
      <c r="R15" s="98"/>
      <c r="S15" s="98"/>
      <c r="T15" s="98"/>
      <c r="U15" s="98"/>
      <c r="V15" s="98"/>
    </row>
    <row r="16" spans="1:22" ht="12" customHeight="1" x14ac:dyDescent="0.25">
      <c r="A16" s="52">
        <v>1</v>
      </c>
      <c r="B16" s="52">
        <v>1221</v>
      </c>
      <c r="C16" s="53" t="s">
        <v>151</v>
      </c>
      <c r="D16" s="102" t="e">
        <f t="shared" si="0"/>
        <v>#VALUE!</v>
      </c>
      <c r="E16" s="102" t="e">
        <f t="shared" si="1"/>
        <v>#VALUE!</v>
      </c>
      <c r="F16" s="102" t="e">
        <f t="shared" si="2"/>
        <v>#VALUE!</v>
      </c>
      <c r="G16" s="102" t="e">
        <f t="shared" si="3"/>
        <v>#VALUE!</v>
      </c>
      <c r="H16" s="102" t="e">
        <f t="shared" si="4"/>
        <v>#VALUE!</v>
      </c>
      <c r="I16" s="102" t="e">
        <f t="shared" si="5"/>
        <v>#VALUE!</v>
      </c>
      <c r="J16" s="102" t="e">
        <f t="shared" si="6"/>
        <v>#VALUE!</v>
      </c>
      <c r="K16" s="102" t="e">
        <f t="shared" si="7"/>
        <v>#VALUE!</v>
      </c>
      <c r="L16" s="107"/>
      <c r="M16" s="107" t="e">
        <f t="shared" si="8"/>
        <v>#VALUE!</v>
      </c>
      <c r="N16" s="107" t="e">
        <f t="shared" si="9"/>
        <v>#VALUE!</v>
      </c>
      <c r="O16" s="107" t="e">
        <f t="shared" si="10"/>
        <v>#VALUE!</v>
      </c>
      <c r="P16" s="92"/>
      <c r="Q16" s="92"/>
      <c r="R16" s="92"/>
      <c r="S16" s="92"/>
      <c r="T16" s="92"/>
      <c r="U16" s="92"/>
      <c r="V16" s="92"/>
    </row>
    <row r="17" spans="1:22" ht="12" customHeight="1" x14ac:dyDescent="0.25">
      <c r="A17" s="52">
        <v>1</v>
      </c>
      <c r="B17" s="52">
        <v>1231</v>
      </c>
      <c r="C17" s="53" t="s">
        <v>152</v>
      </c>
      <c r="D17" s="102" t="e">
        <f t="shared" si="0"/>
        <v>#VALUE!</v>
      </c>
      <c r="E17" s="102" t="e">
        <f t="shared" si="1"/>
        <v>#VALUE!</v>
      </c>
      <c r="F17" s="102" t="e">
        <f t="shared" si="2"/>
        <v>#VALUE!</v>
      </c>
      <c r="G17" s="102" t="e">
        <f t="shared" si="3"/>
        <v>#VALUE!</v>
      </c>
      <c r="H17" s="102" t="e">
        <f t="shared" si="4"/>
        <v>#VALUE!</v>
      </c>
      <c r="I17" s="102" t="e">
        <f t="shared" si="5"/>
        <v>#VALUE!</v>
      </c>
      <c r="J17" s="102" t="e">
        <f t="shared" si="6"/>
        <v>#VALUE!</v>
      </c>
      <c r="K17" s="102" t="e">
        <f t="shared" si="7"/>
        <v>#VALUE!</v>
      </c>
      <c r="L17" s="107"/>
      <c r="M17" s="107" t="e">
        <f t="shared" si="8"/>
        <v>#VALUE!</v>
      </c>
      <c r="N17" s="107" t="e">
        <f t="shared" si="9"/>
        <v>#VALUE!</v>
      </c>
      <c r="O17" s="107" t="e">
        <f t="shared" si="10"/>
        <v>#VALUE!</v>
      </c>
      <c r="P17" s="92"/>
      <c r="Q17" s="92"/>
      <c r="R17" s="92"/>
      <c r="S17" s="92"/>
      <c r="T17" s="92"/>
      <c r="U17" s="92"/>
      <c r="V17" s="92"/>
    </row>
    <row r="18" spans="1:22" ht="12" customHeight="1" x14ac:dyDescent="0.25">
      <c r="A18" s="104">
        <v>1</v>
      </c>
      <c r="B18" s="104">
        <v>1232</v>
      </c>
      <c r="C18" s="105" t="s">
        <v>153</v>
      </c>
      <c r="D18" s="102" t="e">
        <f t="shared" si="0"/>
        <v>#VALUE!</v>
      </c>
      <c r="E18" s="102" t="e">
        <f t="shared" si="1"/>
        <v>#VALUE!</v>
      </c>
      <c r="F18" s="102" t="e">
        <f t="shared" si="2"/>
        <v>#VALUE!</v>
      </c>
      <c r="G18" s="102" t="e">
        <f t="shared" si="3"/>
        <v>#VALUE!</v>
      </c>
      <c r="H18" s="102" t="e">
        <f t="shared" si="4"/>
        <v>#VALUE!</v>
      </c>
      <c r="I18" s="102" t="e">
        <f t="shared" si="5"/>
        <v>#VALUE!</v>
      </c>
      <c r="J18" s="102" t="e">
        <f t="shared" si="6"/>
        <v>#VALUE!</v>
      </c>
      <c r="K18" s="106" t="e">
        <f t="shared" si="7"/>
        <v>#VALUE!</v>
      </c>
      <c r="L18" s="107"/>
      <c r="M18" s="107" t="e">
        <f t="shared" si="8"/>
        <v>#VALUE!</v>
      </c>
      <c r="N18" s="107" t="e">
        <f t="shared" si="9"/>
        <v>#VALUE!</v>
      </c>
      <c r="O18" s="107" t="e">
        <f t="shared" si="10"/>
        <v>#VALUE!</v>
      </c>
      <c r="P18" s="98"/>
      <c r="Q18" s="98"/>
      <c r="R18" s="98"/>
      <c r="S18" s="98"/>
      <c r="T18" s="98"/>
      <c r="U18" s="98"/>
      <c r="V18" s="98"/>
    </row>
    <row r="19" spans="1:22" ht="12" customHeight="1" x14ac:dyDescent="0.25">
      <c r="A19" s="52">
        <v>1</v>
      </c>
      <c r="B19" s="52">
        <v>1241</v>
      </c>
      <c r="C19" s="53" t="s">
        <v>154</v>
      </c>
      <c r="D19" s="102" t="e">
        <f t="shared" si="0"/>
        <v>#VALUE!</v>
      </c>
      <c r="E19" s="102" t="e">
        <f t="shared" si="1"/>
        <v>#VALUE!</v>
      </c>
      <c r="F19" s="102" t="e">
        <f t="shared" si="2"/>
        <v>#VALUE!</v>
      </c>
      <c r="G19" s="102" t="e">
        <f t="shared" si="3"/>
        <v>#VALUE!</v>
      </c>
      <c r="H19" s="102" t="e">
        <f t="shared" si="4"/>
        <v>#VALUE!</v>
      </c>
      <c r="I19" s="102" t="e">
        <f t="shared" si="5"/>
        <v>#VALUE!</v>
      </c>
      <c r="J19" s="102" t="e">
        <f t="shared" si="6"/>
        <v>#VALUE!</v>
      </c>
      <c r="K19" s="102" t="e">
        <f t="shared" si="7"/>
        <v>#VALUE!</v>
      </c>
      <c r="L19" s="107"/>
      <c r="M19" s="107" t="e">
        <f t="shared" si="8"/>
        <v>#VALUE!</v>
      </c>
      <c r="N19" s="107" t="e">
        <f t="shared" si="9"/>
        <v>#VALUE!</v>
      </c>
      <c r="O19" s="107" t="e">
        <f t="shared" si="10"/>
        <v>#VALUE!</v>
      </c>
      <c r="P19" s="92"/>
      <c r="Q19" s="92"/>
      <c r="R19" s="92"/>
      <c r="S19" s="92"/>
      <c r="T19" s="92"/>
      <c r="U19" s="92"/>
      <c r="V19" s="92"/>
    </row>
    <row r="20" spans="1:22" ht="12" customHeight="1" x14ac:dyDescent="0.25">
      <c r="A20" s="104">
        <v>1</v>
      </c>
      <c r="B20" s="104">
        <v>1311</v>
      </c>
      <c r="C20" s="105" t="s">
        <v>155</v>
      </c>
      <c r="D20" s="102" t="e">
        <f t="shared" si="0"/>
        <v>#VALUE!</v>
      </c>
      <c r="E20" s="102" t="e">
        <f t="shared" si="1"/>
        <v>#VALUE!</v>
      </c>
      <c r="F20" s="102" t="e">
        <f t="shared" si="2"/>
        <v>#VALUE!</v>
      </c>
      <c r="G20" s="102" t="e">
        <f t="shared" si="3"/>
        <v>#VALUE!</v>
      </c>
      <c r="H20" s="102" t="e">
        <f t="shared" si="4"/>
        <v>#VALUE!</v>
      </c>
      <c r="I20" s="102" t="e">
        <f t="shared" si="5"/>
        <v>#VALUE!</v>
      </c>
      <c r="J20" s="102" t="e">
        <f t="shared" si="6"/>
        <v>#VALUE!</v>
      </c>
      <c r="K20" s="106" t="e">
        <f t="shared" si="7"/>
        <v>#VALUE!</v>
      </c>
      <c r="L20" s="107"/>
      <c r="M20" s="107" t="e">
        <f t="shared" si="8"/>
        <v>#VALUE!</v>
      </c>
      <c r="N20" s="107" t="e">
        <f t="shared" si="9"/>
        <v>#VALUE!</v>
      </c>
      <c r="O20" s="107" t="e">
        <f t="shared" si="10"/>
        <v>#VALUE!</v>
      </c>
      <c r="P20" s="98"/>
      <c r="Q20" s="98"/>
      <c r="R20" s="98"/>
      <c r="S20" s="98"/>
      <c r="T20" s="98"/>
      <c r="U20" s="98"/>
      <c r="V20" s="98"/>
    </row>
    <row r="21" spans="1:22" ht="12" customHeight="1" x14ac:dyDescent="0.25">
      <c r="A21" s="104">
        <v>1</v>
      </c>
      <c r="B21" s="104">
        <v>1321</v>
      </c>
      <c r="C21" s="105" t="s">
        <v>156</v>
      </c>
      <c r="D21" s="102" t="e">
        <f t="shared" si="0"/>
        <v>#VALUE!</v>
      </c>
      <c r="E21" s="102" t="e">
        <f t="shared" si="1"/>
        <v>#VALUE!</v>
      </c>
      <c r="F21" s="102" t="e">
        <f t="shared" si="2"/>
        <v>#VALUE!</v>
      </c>
      <c r="G21" s="102" t="e">
        <f t="shared" si="3"/>
        <v>#VALUE!</v>
      </c>
      <c r="H21" s="102" t="e">
        <f t="shared" si="4"/>
        <v>#VALUE!</v>
      </c>
      <c r="I21" s="102" t="e">
        <f t="shared" si="5"/>
        <v>#VALUE!</v>
      </c>
      <c r="J21" s="102" t="e">
        <f t="shared" si="6"/>
        <v>#VALUE!</v>
      </c>
      <c r="K21" s="106" t="e">
        <f t="shared" si="7"/>
        <v>#VALUE!</v>
      </c>
      <c r="L21" s="107"/>
      <c r="M21" s="107" t="e">
        <f t="shared" si="8"/>
        <v>#VALUE!</v>
      </c>
      <c r="N21" s="107" t="e">
        <f t="shared" si="9"/>
        <v>#VALUE!</v>
      </c>
      <c r="O21" s="107" t="e">
        <f t="shared" si="10"/>
        <v>#VALUE!</v>
      </c>
      <c r="P21" s="98"/>
      <c r="Q21" s="98"/>
      <c r="R21" s="98"/>
      <c r="S21" s="98"/>
      <c r="T21" s="98"/>
      <c r="U21" s="98"/>
      <c r="V21" s="98"/>
    </row>
    <row r="22" spans="1:22" ht="12" customHeight="1" x14ac:dyDescent="0.25">
      <c r="A22" s="104">
        <v>1</v>
      </c>
      <c r="B22" s="104">
        <v>1322</v>
      </c>
      <c r="C22" s="105" t="s">
        <v>157</v>
      </c>
      <c r="D22" s="102" t="e">
        <f t="shared" si="0"/>
        <v>#VALUE!</v>
      </c>
      <c r="E22" s="102" t="e">
        <f t="shared" si="1"/>
        <v>#VALUE!</v>
      </c>
      <c r="F22" s="102" t="e">
        <f t="shared" si="2"/>
        <v>#VALUE!</v>
      </c>
      <c r="G22" s="102" t="e">
        <f t="shared" si="3"/>
        <v>#VALUE!</v>
      </c>
      <c r="H22" s="102" t="e">
        <f t="shared" si="4"/>
        <v>#VALUE!</v>
      </c>
      <c r="I22" s="102" t="e">
        <f t="shared" si="5"/>
        <v>#VALUE!</v>
      </c>
      <c r="J22" s="102" t="e">
        <f t="shared" si="6"/>
        <v>#VALUE!</v>
      </c>
      <c r="K22" s="106" t="e">
        <f t="shared" si="7"/>
        <v>#VALUE!</v>
      </c>
      <c r="L22" s="107"/>
      <c r="M22" s="107" t="e">
        <f t="shared" si="8"/>
        <v>#VALUE!</v>
      </c>
      <c r="N22" s="107" t="e">
        <f t="shared" si="9"/>
        <v>#VALUE!</v>
      </c>
      <c r="O22" s="107" t="e">
        <f t="shared" si="10"/>
        <v>#VALUE!</v>
      </c>
      <c r="P22" s="98"/>
      <c r="Q22" s="98"/>
      <c r="R22" s="98"/>
      <c r="S22" s="98"/>
      <c r="T22" s="98"/>
      <c r="U22" s="98"/>
      <c r="V22" s="98"/>
    </row>
    <row r="23" spans="1:22" ht="12" customHeight="1" x14ac:dyDescent="0.25">
      <c r="A23" s="52">
        <v>1</v>
      </c>
      <c r="B23" s="52">
        <v>1331</v>
      </c>
      <c r="C23" s="53" t="s">
        <v>158</v>
      </c>
      <c r="D23" s="102" t="e">
        <f t="shared" si="0"/>
        <v>#VALUE!</v>
      </c>
      <c r="E23" s="102" t="e">
        <f t="shared" si="1"/>
        <v>#VALUE!</v>
      </c>
      <c r="F23" s="102" t="e">
        <f t="shared" si="2"/>
        <v>#VALUE!</v>
      </c>
      <c r="G23" s="102" t="e">
        <f t="shared" si="3"/>
        <v>#VALUE!</v>
      </c>
      <c r="H23" s="102" t="e">
        <f t="shared" si="4"/>
        <v>#VALUE!</v>
      </c>
      <c r="I23" s="102" t="e">
        <f t="shared" si="5"/>
        <v>#VALUE!</v>
      </c>
      <c r="J23" s="102" t="e">
        <f t="shared" si="6"/>
        <v>#VALUE!</v>
      </c>
      <c r="K23" s="102" t="e">
        <f t="shared" si="7"/>
        <v>#VALUE!</v>
      </c>
      <c r="L23" s="107"/>
      <c r="M23" s="107" t="e">
        <f t="shared" si="8"/>
        <v>#VALUE!</v>
      </c>
      <c r="N23" s="107" t="e">
        <f t="shared" si="9"/>
        <v>#VALUE!</v>
      </c>
      <c r="O23" s="107" t="e">
        <f t="shared" si="10"/>
        <v>#VALUE!</v>
      </c>
      <c r="P23" s="92"/>
      <c r="Q23" s="92"/>
      <c r="R23" s="92"/>
      <c r="S23" s="92"/>
      <c r="T23" s="92"/>
      <c r="U23" s="92"/>
      <c r="V23" s="92"/>
    </row>
    <row r="24" spans="1:22" ht="12" customHeight="1" x14ac:dyDescent="0.25">
      <c r="A24" s="52">
        <v>1</v>
      </c>
      <c r="B24" s="52">
        <v>1332</v>
      </c>
      <c r="C24" s="53" t="s">
        <v>159</v>
      </c>
      <c r="D24" s="102" t="e">
        <f t="shared" si="0"/>
        <v>#VALUE!</v>
      </c>
      <c r="E24" s="102" t="e">
        <f t="shared" si="1"/>
        <v>#VALUE!</v>
      </c>
      <c r="F24" s="102" t="e">
        <f t="shared" si="2"/>
        <v>#VALUE!</v>
      </c>
      <c r="G24" s="102" t="e">
        <f t="shared" si="3"/>
        <v>#VALUE!</v>
      </c>
      <c r="H24" s="102" t="e">
        <f t="shared" si="4"/>
        <v>#VALUE!</v>
      </c>
      <c r="I24" s="102" t="e">
        <f t="shared" si="5"/>
        <v>#VALUE!</v>
      </c>
      <c r="J24" s="102" t="e">
        <f t="shared" si="6"/>
        <v>#VALUE!</v>
      </c>
      <c r="K24" s="102" t="e">
        <f t="shared" si="7"/>
        <v>#VALUE!</v>
      </c>
      <c r="L24" s="107"/>
      <c r="M24" s="107" t="e">
        <f t="shared" si="8"/>
        <v>#VALUE!</v>
      </c>
      <c r="N24" s="107" t="e">
        <f t="shared" si="9"/>
        <v>#VALUE!</v>
      </c>
      <c r="O24" s="107" t="e">
        <f t="shared" si="10"/>
        <v>#VALUE!</v>
      </c>
      <c r="P24" s="92"/>
      <c r="Q24" s="92"/>
      <c r="R24" s="92"/>
      <c r="S24" s="92"/>
      <c r="T24" s="92"/>
      <c r="U24" s="92"/>
      <c r="V24" s="92"/>
    </row>
    <row r="25" spans="1:22" ht="12" customHeight="1" x14ac:dyDescent="0.25">
      <c r="A25" s="52">
        <v>1</v>
      </c>
      <c r="B25" s="52">
        <v>1341</v>
      </c>
      <c r="C25" s="53" t="s">
        <v>160</v>
      </c>
      <c r="D25" s="102" t="e">
        <f t="shared" si="0"/>
        <v>#VALUE!</v>
      </c>
      <c r="E25" s="102" t="e">
        <f t="shared" si="1"/>
        <v>#VALUE!</v>
      </c>
      <c r="F25" s="102" t="e">
        <f t="shared" si="2"/>
        <v>#VALUE!</v>
      </c>
      <c r="G25" s="102" t="e">
        <f t="shared" si="3"/>
        <v>#VALUE!</v>
      </c>
      <c r="H25" s="102" t="e">
        <f t="shared" si="4"/>
        <v>#VALUE!</v>
      </c>
      <c r="I25" s="102" t="e">
        <f t="shared" si="5"/>
        <v>#VALUE!</v>
      </c>
      <c r="J25" s="102" t="e">
        <f t="shared" si="6"/>
        <v>#VALUE!</v>
      </c>
      <c r="K25" s="102" t="e">
        <f t="shared" si="7"/>
        <v>#VALUE!</v>
      </c>
      <c r="L25" s="107"/>
      <c r="M25" s="107" t="e">
        <f t="shared" si="8"/>
        <v>#VALUE!</v>
      </c>
      <c r="N25" s="107" t="e">
        <f t="shared" si="9"/>
        <v>#VALUE!</v>
      </c>
      <c r="O25" s="107" t="e">
        <f t="shared" si="10"/>
        <v>#VALUE!</v>
      </c>
      <c r="P25" s="92"/>
      <c r="Q25" s="92"/>
      <c r="R25" s="92"/>
      <c r="S25" s="92"/>
      <c r="T25" s="92"/>
      <c r="U25" s="92"/>
      <c r="V25" s="92"/>
    </row>
    <row r="26" spans="1:22" ht="12" customHeight="1" x14ac:dyDescent="0.25">
      <c r="A26" s="52">
        <v>1</v>
      </c>
      <c r="B26" s="52">
        <v>1342</v>
      </c>
      <c r="C26" s="53" t="s">
        <v>161</v>
      </c>
      <c r="D26" s="102" t="e">
        <f t="shared" si="0"/>
        <v>#VALUE!</v>
      </c>
      <c r="E26" s="102" t="e">
        <f t="shared" si="1"/>
        <v>#VALUE!</v>
      </c>
      <c r="F26" s="102" t="e">
        <f t="shared" si="2"/>
        <v>#VALUE!</v>
      </c>
      <c r="G26" s="102" t="e">
        <f t="shared" si="3"/>
        <v>#VALUE!</v>
      </c>
      <c r="H26" s="102" t="e">
        <f t="shared" si="4"/>
        <v>#VALUE!</v>
      </c>
      <c r="I26" s="102" t="e">
        <f t="shared" si="5"/>
        <v>#VALUE!</v>
      </c>
      <c r="J26" s="102" t="e">
        <f t="shared" si="6"/>
        <v>#VALUE!</v>
      </c>
      <c r="K26" s="102" t="e">
        <f t="shared" si="7"/>
        <v>#VALUE!</v>
      </c>
      <c r="L26" s="107"/>
      <c r="M26" s="107" t="e">
        <f t="shared" si="8"/>
        <v>#VALUE!</v>
      </c>
      <c r="N26" s="107" t="e">
        <f t="shared" si="9"/>
        <v>#VALUE!</v>
      </c>
      <c r="O26" s="107" t="e">
        <f t="shared" si="10"/>
        <v>#VALUE!</v>
      </c>
      <c r="P26" s="92"/>
      <c r="Q26" s="92"/>
      <c r="R26" s="92"/>
      <c r="S26" s="92"/>
      <c r="T26" s="92"/>
      <c r="U26" s="92"/>
      <c r="V26" s="92"/>
    </row>
    <row r="27" spans="1:22" ht="12" customHeight="1" x14ac:dyDescent="0.25">
      <c r="A27" s="104">
        <v>1</v>
      </c>
      <c r="B27" s="104">
        <v>1343</v>
      </c>
      <c r="C27" s="105" t="s">
        <v>162</v>
      </c>
      <c r="D27" s="102" t="e">
        <f t="shared" si="0"/>
        <v>#VALUE!</v>
      </c>
      <c r="E27" s="102" t="e">
        <f t="shared" si="1"/>
        <v>#VALUE!</v>
      </c>
      <c r="F27" s="102" t="e">
        <f t="shared" si="2"/>
        <v>#VALUE!</v>
      </c>
      <c r="G27" s="102" t="e">
        <f t="shared" si="3"/>
        <v>#VALUE!</v>
      </c>
      <c r="H27" s="102" t="e">
        <f t="shared" si="4"/>
        <v>#VALUE!</v>
      </c>
      <c r="I27" s="102" t="e">
        <f t="shared" si="5"/>
        <v>#VALUE!</v>
      </c>
      <c r="J27" s="102" t="e">
        <f t="shared" si="6"/>
        <v>#VALUE!</v>
      </c>
      <c r="K27" s="106" t="e">
        <f t="shared" si="7"/>
        <v>#VALUE!</v>
      </c>
      <c r="L27" s="107"/>
      <c r="M27" s="107" t="e">
        <f t="shared" si="8"/>
        <v>#VALUE!</v>
      </c>
      <c r="N27" s="107" t="e">
        <f t="shared" si="9"/>
        <v>#VALUE!</v>
      </c>
      <c r="O27" s="107" t="e">
        <f t="shared" si="10"/>
        <v>#VALUE!</v>
      </c>
      <c r="P27" s="98"/>
      <c r="Q27" s="98"/>
      <c r="R27" s="98"/>
      <c r="S27" s="98"/>
      <c r="T27" s="98"/>
      <c r="U27" s="98"/>
      <c r="V27" s="98"/>
    </row>
    <row r="28" spans="1:22" ht="12" customHeight="1" x14ac:dyDescent="0.25">
      <c r="A28" s="52">
        <v>1</v>
      </c>
      <c r="B28" s="52">
        <v>1344</v>
      </c>
      <c r="C28" s="53" t="s">
        <v>163</v>
      </c>
      <c r="D28" s="102" t="e">
        <f t="shared" si="0"/>
        <v>#VALUE!</v>
      </c>
      <c r="E28" s="102" t="e">
        <f t="shared" si="1"/>
        <v>#VALUE!</v>
      </c>
      <c r="F28" s="102" t="e">
        <f t="shared" si="2"/>
        <v>#VALUE!</v>
      </c>
      <c r="G28" s="102" t="e">
        <f t="shared" si="3"/>
        <v>#VALUE!</v>
      </c>
      <c r="H28" s="102" t="e">
        <f t="shared" si="4"/>
        <v>#VALUE!</v>
      </c>
      <c r="I28" s="102" t="e">
        <f t="shared" si="5"/>
        <v>#VALUE!</v>
      </c>
      <c r="J28" s="102" t="e">
        <f t="shared" si="6"/>
        <v>#VALUE!</v>
      </c>
      <c r="K28" s="102" t="e">
        <f t="shared" si="7"/>
        <v>#VALUE!</v>
      </c>
      <c r="L28" s="107"/>
      <c r="M28" s="107" t="e">
        <f t="shared" si="8"/>
        <v>#VALUE!</v>
      </c>
      <c r="N28" s="107" t="e">
        <f t="shared" si="9"/>
        <v>#VALUE!</v>
      </c>
      <c r="O28" s="107" t="e">
        <f t="shared" si="10"/>
        <v>#VALUE!</v>
      </c>
      <c r="P28" s="92"/>
      <c r="Q28" s="92"/>
      <c r="R28" s="92"/>
      <c r="S28" s="92"/>
      <c r="T28" s="92"/>
      <c r="U28" s="92"/>
      <c r="V28" s="92"/>
    </row>
    <row r="29" spans="1:22" ht="12" customHeight="1" x14ac:dyDescent="0.25">
      <c r="A29" s="52">
        <v>1</v>
      </c>
      <c r="B29" s="52">
        <v>1345</v>
      </c>
      <c r="C29" s="53" t="s">
        <v>164</v>
      </c>
      <c r="D29" s="102" t="e">
        <f t="shared" si="0"/>
        <v>#VALUE!</v>
      </c>
      <c r="E29" s="102" t="e">
        <f t="shared" si="1"/>
        <v>#VALUE!</v>
      </c>
      <c r="F29" s="102" t="e">
        <f t="shared" si="2"/>
        <v>#VALUE!</v>
      </c>
      <c r="G29" s="102" t="e">
        <f t="shared" si="3"/>
        <v>#VALUE!</v>
      </c>
      <c r="H29" s="102" t="e">
        <f t="shared" si="4"/>
        <v>#VALUE!</v>
      </c>
      <c r="I29" s="102" t="e">
        <f t="shared" si="5"/>
        <v>#VALUE!</v>
      </c>
      <c r="J29" s="102" t="e">
        <f t="shared" si="6"/>
        <v>#VALUE!</v>
      </c>
      <c r="K29" s="102" t="e">
        <f t="shared" si="7"/>
        <v>#VALUE!</v>
      </c>
      <c r="L29" s="107"/>
      <c r="M29" s="107" t="e">
        <f t="shared" si="8"/>
        <v>#VALUE!</v>
      </c>
      <c r="N29" s="107" t="e">
        <f t="shared" si="9"/>
        <v>#VALUE!</v>
      </c>
      <c r="O29" s="107" t="e">
        <f t="shared" si="10"/>
        <v>#VALUE!</v>
      </c>
      <c r="P29" s="92"/>
      <c r="Q29" s="92"/>
      <c r="R29" s="92"/>
      <c r="S29" s="92"/>
      <c r="T29" s="92"/>
      <c r="U29" s="92"/>
      <c r="V29" s="92"/>
    </row>
    <row r="30" spans="1:22" ht="12" customHeight="1" x14ac:dyDescent="0.25">
      <c r="A30" s="52">
        <v>1</v>
      </c>
      <c r="B30" s="52">
        <v>1346</v>
      </c>
      <c r="C30" s="53" t="s">
        <v>165</v>
      </c>
      <c r="D30" s="102" t="e">
        <f t="shared" si="0"/>
        <v>#VALUE!</v>
      </c>
      <c r="E30" s="102" t="e">
        <f t="shared" si="1"/>
        <v>#VALUE!</v>
      </c>
      <c r="F30" s="102" t="e">
        <f t="shared" si="2"/>
        <v>#VALUE!</v>
      </c>
      <c r="G30" s="102" t="e">
        <f t="shared" si="3"/>
        <v>#VALUE!</v>
      </c>
      <c r="H30" s="102" t="e">
        <f t="shared" si="4"/>
        <v>#VALUE!</v>
      </c>
      <c r="I30" s="102" t="e">
        <f t="shared" si="5"/>
        <v>#VALUE!</v>
      </c>
      <c r="J30" s="102" t="e">
        <f t="shared" si="6"/>
        <v>#VALUE!</v>
      </c>
      <c r="K30" s="102" t="e">
        <f t="shared" si="7"/>
        <v>#VALUE!</v>
      </c>
      <c r="L30" s="107"/>
      <c r="M30" s="107" t="e">
        <f t="shared" si="8"/>
        <v>#VALUE!</v>
      </c>
      <c r="N30" s="107" t="e">
        <f t="shared" si="9"/>
        <v>#VALUE!</v>
      </c>
      <c r="O30" s="107" t="e">
        <f t="shared" si="10"/>
        <v>#VALUE!</v>
      </c>
      <c r="P30" s="92"/>
      <c r="Q30" s="92"/>
      <c r="R30" s="92"/>
      <c r="S30" s="92"/>
      <c r="T30" s="92"/>
      <c r="U30" s="92"/>
      <c r="V30" s="92"/>
    </row>
    <row r="31" spans="1:22" ht="12" customHeight="1" x14ac:dyDescent="0.25">
      <c r="A31" s="52">
        <v>1</v>
      </c>
      <c r="B31" s="52">
        <v>1347</v>
      </c>
      <c r="C31" s="53" t="s">
        <v>166</v>
      </c>
      <c r="D31" s="102" t="e">
        <f t="shared" si="0"/>
        <v>#VALUE!</v>
      </c>
      <c r="E31" s="102" t="e">
        <f t="shared" si="1"/>
        <v>#VALUE!</v>
      </c>
      <c r="F31" s="102" t="e">
        <f t="shared" si="2"/>
        <v>#VALUE!</v>
      </c>
      <c r="G31" s="102" t="e">
        <f t="shared" si="3"/>
        <v>#VALUE!</v>
      </c>
      <c r="H31" s="102" t="e">
        <f t="shared" si="4"/>
        <v>#VALUE!</v>
      </c>
      <c r="I31" s="102" t="e">
        <f t="shared" si="5"/>
        <v>#VALUE!</v>
      </c>
      <c r="J31" s="102" t="e">
        <f t="shared" si="6"/>
        <v>#VALUE!</v>
      </c>
      <c r="K31" s="102" t="e">
        <f t="shared" si="7"/>
        <v>#VALUE!</v>
      </c>
      <c r="L31" s="107"/>
      <c r="M31" s="107" t="e">
        <f t="shared" si="8"/>
        <v>#VALUE!</v>
      </c>
      <c r="N31" s="107" t="e">
        <f t="shared" si="9"/>
        <v>#VALUE!</v>
      </c>
      <c r="O31" s="107" t="e">
        <f t="shared" si="10"/>
        <v>#VALUE!</v>
      </c>
      <c r="P31" s="92"/>
      <c r="Q31" s="92"/>
      <c r="R31" s="92"/>
      <c r="S31" s="92"/>
      <c r="T31" s="92"/>
      <c r="U31" s="92"/>
      <c r="V31" s="92"/>
    </row>
    <row r="32" spans="1:22" ht="12" customHeight="1" x14ac:dyDescent="0.25">
      <c r="A32" s="52">
        <v>1</v>
      </c>
      <c r="B32" s="52">
        <v>1348</v>
      </c>
      <c r="C32" s="53" t="s">
        <v>167</v>
      </c>
      <c r="D32" s="102" t="e">
        <f t="shared" si="0"/>
        <v>#VALUE!</v>
      </c>
      <c r="E32" s="102" t="e">
        <f t="shared" si="1"/>
        <v>#VALUE!</v>
      </c>
      <c r="F32" s="102" t="e">
        <f t="shared" si="2"/>
        <v>#VALUE!</v>
      </c>
      <c r="G32" s="102" t="e">
        <f t="shared" si="3"/>
        <v>#VALUE!</v>
      </c>
      <c r="H32" s="102" t="e">
        <f t="shared" si="4"/>
        <v>#VALUE!</v>
      </c>
      <c r="I32" s="102" t="e">
        <f t="shared" si="5"/>
        <v>#VALUE!</v>
      </c>
      <c r="J32" s="102" t="e">
        <f t="shared" si="6"/>
        <v>#VALUE!</v>
      </c>
      <c r="K32" s="102" t="e">
        <f t="shared" si="7"/>
        <v>#VALUE!</v>
      </c>
      <c r="L32" s="107"/>
      <c r="M32" s="107" t="e">
        <f t="shared" si="8"/>
        <v>#VALUE!</v>
      </c>
      <c r="N32" s="107" t="e">
        <f t="shared" si="9"/>
        <v>#VALUE!</v>
      </c>
      <c r="O32" s="107" t="e">
        <f t="shared" si="10"/>
        <v>#VALUE!</v>
      </c>
      <c r="P32" s="92"/>
      <c r="Q32" s="92"/>
      <c r="R32" s="92"/>
      <c r="S32" s="92"/>
      <c r="T32" s="92"/>
      <c r="U32" s="92"/>
      <c r="V32" s="92"/>
    </row>
    <row r="33" spans="1:22" ht="12" customHeight="1" x14ac:dyDescent="0.25">
      <c r="A33" s="52">
        <v>1</v>
      </c>
      <c r="B33" s="52">
        <v>1371</v>
      </c>
      <c r="C33" s="53" t="s">
        <v>168</v>
      </c>
      <c r="D33" s="102" t="e">
        <f t="shared" si="0"/>
        <v>#VALUE!</v>
      </c>
      <c r="E33" s="102" t="e">
        <f t="shared" si="1"/>
        <v>#VALUE!</v>
      </c>
      <c r="F33" s="102" t="e">
        <f t="shared" si="2"/>
        <v>#VALUE!</v>
      </c>
      <c r="G33" s="102" t="e">
        <f t="shared" si="3"/>
        <v>#VALUE!</v>
      </c>
      <c r="H33" s="102" t="e">
        <f t="shared" si="4"/>
        <v>#VALUE!</v>
      </c>
      <c r="I33" s="102" t="e">
        <f t="shared" si="5"/>
        <v>#VALUE!</v>
      </c>
      <c r="J33" s="102" t="e">
        <f t="shared" si="6"/>
        <v>#VALUE!</v>
      </c>
      <c r="K33" s="102" t="e">
        <f t="shared" si="7"/>
        <v>#VALUE!</v>
      </c>
      <c r="L33" s="107"/>
      <c r="M33" s="107" t="e">
        <f t="shared" si="8"/>
        <v>#VALUE!</v>
      </c>
      <c r="N33" s="107" t="e">
        <f t="shared" si="9"/>
        <v>#VALUE!</v>
      </c>
      <c r="O33" s="107" t="e">
        <f t="shared" si="10"/>
        <v>#VALUE!</v>
      </c>
      <c r="P33" s="92"/>
      <c r="Q33" s="92"/>
      <c r="R33" s="92"/>
      <c r="S33" s="92"/>
      <c r="T33" s="92"/>
      <c r="U33" s="92"/>
      <c r="V33" s="92"/>
    </row>
    <row r="34" spans="1:22" ht="12" customHeight="1" x14ac:dyDescent="0.25">
      <c r="A34" s="52">
        <v>1</v>
      </c>
      <c r="B34" s="52">
        <v>1411</v>
      </c>
      <c r="C34" s="53" t="s">
        <v>169</v>
      </c>
      <c r="D34" s="102" t="e">
        <f t="shared" si="0"/>
        <v>#VALUE!</v>
      </c>
      <c r="E34" s="102" t="e">
        <f t="shared" si="1"/>
        <v>#VALUE!</v>
      </c>
      <c r="F34" s="102" t="e">
        <f t="shared" si="2"/>
        <v>#VALUE!</v>
      </c>
      <c r="G34" s="102" t="e">
        <f t="shared" si="3"/>
        <v>#VALUE!</v>
      </c>
      <c r="H34" s="102" t="e">
        <f t="shared" si="4"/>
        <v>#VALUE!</v>
      </c>
      <c r="I34" s="102" t="e">
        <f t="shared" si="5"/>
        <v>#VALUE!</v>
      </c>
      <c r="J34" s="102" t="e">
        <f t="shared" si="6"/>
        <v>#VALUE!</v>
      </c>
      <c r="K34" s="102" t="e">
        <f t="shared" si="7"/>
        <v>#VALUE!</v>
      </c>
      <c r="L34" s="107"/>
      <c r="M34" s="107" t="e">
        <f t="shared" si="8"/>
        <v>#VALUE!</v>
      </c>
      <c r="N34" s="107" t="e">
        <f t="shared" si="9"/>
        <v>#VALUE!</v>
      </c>
      <c r="O34" s="107" t="e">
        <f t="shared" si="10"/>
        <v>#VALUE!</v>
      </c>
      <c r="P34" s="92"/>
      <c r="Q34" s="92"/>
      <c r="R34" s="92"/>
      <c r="S34" s="92"/>
      <c r="T34" s="92"/>
      <c r="U34" s="92"/>
      <c r="V34" s="92"/>
    </row>
    <row r="35" spans="1:22" ht="12" customHeight="1" x14ac:dyDescent="0.25">
      <c r="A35" s="104">
        <v>1</v>
      </c>
      <c r="B35" s="104">
        <v>1412</v>
      </c>
      <c r="C35" s="105" t="s">
        <v>170</v>
      </c>
      <c r="D35" s="102" t="e">
        <f t="shared" si="0"/>
        <v>#VALUE!</v>
      </c>
      <c r="E35" s="102" t="e">
        <f t="shared" si="1"/>
        <v>#VALUE!</v>
      </c>
      <c r="F35" s="102" t="e">
        <f t="shared" si="2"/>
        <v>#VALUE!</v>
      </c>
      <c r="G35" s="102" t="e">
        <f t="shared" si="3"/>
        <v>#VALUE!</v>
      </c>
      <c r="H35" s="102" t="e">
        <f t="shared" si="4"/>
        <v>#VALUE!</v>
      </c>
      <c r="I35" s="102" t="e">
        <f t="shared" si="5"/>
        <v>#VALUE!</v>
      </c>
      <c r="J35" s="102" t="e">
        <f t="shared" si="6"/>
        <v>#VALUE!</v>
      </c>
      <c r="K35" s="106" t="e">
        <f t="shared" si="7"/>
        <v>#VALUE!</v>
      </c>
      <c r="L35" s="107"/>
      <c r="M35" s="107" t="e">
        <f t="shared" si="8"/>
        <v>#VALUE!</v>
      </c>
      <c r="N35" s="107" t="e">
        <f t="shared" si="9"/>
        <v>#VALUE!</v>
      </c>
      <c r="O35" s="107" t="e">
        <f t="shared" si="10"/>
        <v>#VALUE!</v>
      </c>
      <c r="P35" s="98"/>
      <c r="Q35" s="98"/>
      <c r="R35" s="98"/>
      <c r="S35" s="98"/>
      <c r="T35" s="98"/>
      <c r="U35" s="98"/>
      <c r="V35" s="98"/>
    </row>
    <row r="36" spans="1:22" ht="12" customHeight="1" x14ac:dyDescent="0.25">
      <c r="A36" s="52">
        <v>1</v>
      </c>
      <c r="B36" s="52">
        <v>1413</v>
      </c>
      <c r="C36" s="53" t="s">
        <v>171</v>
      </c>
      <c r="D36" s="102" t="e">
        <f t="shared" si="0"/>
        <v>#VALUE!</v>
      </c>
      <c r="E36" s="102" t="e">
        <f t="shared" si="1"/>
        <v>#VALUE!</v>
      </c>
      <c r="F36" s="102" t="e">
        <f t="shared" si="2"/>
        <v>#VALUE!</v>
      </c>
      <c r="G36" s="102" t="e">
        <f t="shared" si="3"/>
        <v>#VALUE!</v>
      </c>
      <c r="H36" s="102" t="e">
        <f t="shared" si="4"/>
        <v>#VALUE!</v>
      </c>
      <c r="I36" s="102" t="e">
        <f t="shared" si="5"/>
        <v>#VALUE!</v>
      </c>
      <c r="J36" s="102" t="e">
        <f t="shared" si="6"/>
        <v>#VALUE!</v>
      </c>
      <c r="K36" s="102" t="e">
        <f t="shared" si="7"/>
        <v>#VALUE!</v>
      </c>
      <c r="L36" s="107"/>
      <c r="M36" s="107" t="e">
        <f t="shared" si="8"/>
        <v>#VALUE!</v>
      </c>
      <c r="N36" s="107" t="e">
        <f t="shared" si="9"/>
        <v>#VALUE!</v>
      </c>
      <c r="O36" s="107" t="e">
        <f t="shared" si="10"/>
        <v>#VALUE!</v>
      </c>
      <c r="P36" s="92"/>
      <c r="Q36" s="92"/>
      <c r="R36" s="92"/>
      <c r="S36" s="92"/>
      <c r="T36" s="92"/>
      <c r="U36" s="92"/>
      <c r="V36" s="92"/>
    </row>
    <row r="37" spans="1:22" ht="12" customHeight="1" x14ac:dyDescent="0.25">
      <c r="A37" s="52">
        <v>1</v>
      </c>
      <c r="B37" s="52">
        <v>1421</v>
      </c>
      <c r="C37" s="53" t="s">
        <v>172</v>
      </c>
      <c r="D37" s="102" t="e">
        <f t="shared" si="0"/>
        <v>#VALUE!</v>
      </c>
      <c r="E37" s="102" t="e">
        <f t="shared" si="1"/>
        <v>#VALUE!</v>
      </c>
      <c r="F37" s="102" t="e">
        <f t="shared" si="2"/>
        <v>#VALUE!</v>
      </c>
      <c r="G37" s="102" t="e">
        <f t="shared" si="3"/>
        <v>#VALUE!</v>
      </c>
      <c r="H37" s="102" t="e">
        <f t="shared" si="4"/>
        <v>#VALUE!</v>
      </c>
      <c r="I37" s="102" t="e">
        <f t="shared" si="5"/>
        <v>#VALUE!</v>
      </c>
      <c r="J37" s="102" t="e">
        <f t="shared" si="6"/>
        <v>#VALUE!</v>
      </c>
      <c r="K37" s="102" t="e">
        <f t="shared" si="7"/>
        <v>#VALUE!</v>
      </c>
      <c r="L37" s="107"/>
      <c r="M37" s="107" t="e">
        <f t="shared" si="8"/>
        <v>#VALUE!</v>
      </c>
      <c r="N37" s="107" t="e">
        <f t="shared" si="9"/>
        <v>#VALUE!</v>
      </c>
      <c r="O37" s="107" t="e">
        <f t="shared" si="10"/>
        <v>#VALUE!</v>
      </c>
      <c r="P37" s="92"/>
      <c r="Q37" s="92"/>
      <c r="R37" s="92"/>
      <c r="S37" s="92"/>
      <c r="T37" s="92"/>
      <c r="U37" s="92"/>
      <c r="V37" s="92"/>
    </row>
    <row r="38" spans="1:22" ht="12" customHeight="1" x14ac:dyDescent="0.25">
      <c r="A38" s="104">
        <v>1</v>
      </c>
      <c r="B38" s="104">
        <v>1431</v>
      </c>
      <c r="C38" s="105" t="s">
        <v>173</v>
      </c>
      <c r="D38" s="102" t="e">
        <f t="shared" si="0"/>
        <v>#VALUE!</v>
      </c>
      <c r="E38" s="102" t="e">
        <f t="shared" si="1"/>
        <v>#VALUE!</v>
      </c>
      <c r="F38" s="102" t="e">
        <f t="shared" si="2"/>
        <v>#VALUE!</v>
      </c>
      <c r="G38" s="102" t="e">
        <f t="shared" si="3"/>
        <v>#VALUE!</v>
      </c>
      <c r="H38" s="102" t="e">
        <f t="shared" si="4"/>
        <v>#VALUE!</v>
      </c>
      <c r="I38" s="102" t="e">
        <f t="shared" si="5"/>
        <v>#VALUE!</v>
      </c>
      <c r="J38" s="102" t="e">
        <f t="shared" si="6"/>
        <v>#VALUE!</v>
      </c>
      <c r="K38" s="106" t="e">
        <f t="shared" si="7"/>
        <v>#VALUE!</v>
      </c>
      <c r="L38" s="107"/>
      <c r="M38" s="107" t="e">
        <f t="shared" si="8"/>
        <v>#VALUE!</v>
      </c>
      <c r="N38" s="107" t="e">
        <f t="shared" si="9"/>
        <v>#VALUE!</v>
      </c>
      <c r="O38" s="107" t="e">
        <f t="shared" si="10"/>
        <v>#VALUE!</v>
      </c>
      <c r="P38" s="98"/>
      <c r="Q38" s="98"/>
      <c r="R38" s="98"/>
      <c r="S38" s="98"/>
      <c r="T38" s="98"/>
      <c r="U38" s="98"/>
      <c r="V38" s="98"/>
    </row>
    <row r="39" spans="1:22" ht="12" customHeight="1" x14ac:dyDescent="0.25">
      <c r="A39" s="104">
        <v>1</v>
      </c>
      <c r="B39" s="104">
        <v>1432</v>
      </c>
      <c r="C39" s="105" t="s">
        <v>174</v>
      </c>
      <c r="D39" s="102" t="e">
        <f t="shared" si="0"/>
        <v>#VALUE!</v>
      </c>
      <c r="E39" s="102" t="e">
        <f t="shared" si="1"/>
        <v>#VALUE!</v>
      </c>
      <c r="F39" s="102" t="e">
        <f t="shared" si="2"/>
        <v>#VALUE!</v>
      </c>
      <c r="G39" s="102" t="e">
        <f t="shared" si="3"/>
        <v>#VALUE!</v>
      </c>
      <c r="H39" s="102" t="e">
        <f t="shared" si="4"/>
        <v>#VALUE!</v>
      </c>
      <c r="I39" s="102" t="e">
        <f t="shared" si="5"/>
        <v>#VALUE!</v>
      </c>
      <c r="J39" s="102" t="e">
        <f t="shared" si="6"/>
        <v>#VALUE!</v>
      </c>
      <c r="K39" s="106" t="e">
        <f t="shared" si="7"/>
        <v>#VALUE!</v>
      </c>
      <c r="L39" s="107"/>
      <c r="M39" s="107" t="e">
        <f t="shared" si="8"/>
        <v>#VALUE!</v>
      </c>
      <c r="N39" s="107" t="e">
        <f t="shared" si="9"/>
        <v>#VALUE!</v>
      </c>
      <c r="O39" s="107" t="e">
        <f t="shared" si="10"/>
        <v>#VALUE!</v>
      </c>
      <c r="P39" s="98"/>
      <c r="Q39" s="98"/>
      <c r="R39" s="98"/>
      <c r="S39" s="98"/>
      <c r="T39" s="98"/>
      <c r="U39" s="98"/>
      <c r="V39" s="98"/>
    </row>
    <row r="40" spans="1:22" ht="12" customHeight="1" x14ac:dyDescent="0.25">
      <c r="A40" s="104">
        <v>1</v>
      </c>
      <c r="B40" s="104">
        <v>1441</v>
      </c>
      <c r="C40" s="105" t="s">
        <v>175</v>
      </c>
      <c r="D40" s="102" t="e">
        <f t="shared" si="0"/>
        <v>#VALUE!</v>
      </c>
      <c r="E40" s="102" t="e">
        <f t="shared" si="1"/>
        <v>#VALUE!</v>
      </c>
      <c r="F40" s="102" t="e">
        <f t="shared" si="2"/>
        <v>#VALUE!</v>
      </c>
      <c r="G40" s="102" t="e">
        <f t="shared" si="3"/>
        <v>#VALUE!</v>
      </c>
      <c r="H40" s="102" t="e">
        <f t="shared" si="4"/>
        <v>#VALUE!</v>
      </c>
      <c r="I40" s="102" t="e">
        <f t="shared" si="5"/>
        <v>#VALUE!</v>
      </c>
      <c r="J40" s="102" t="e">
        <f t="shared" si="6"/>
        <v>#VALUE!</v>
      </c>
      <c r="K40" s="13" t="e">
        <f t="shared" si="7"/>
        <v>#VALUE!</v>
      </c>
      <c r="L40" s="107"/>
      <c r="M40" s="107" t="e">
        <f t="shared" si="8"/>
        <v>#VALUE!</v>
      </c>
      <c r="N40" s="107" t="e">
        <f t="shared" si="9"/>
        <v>#VALUE!</v>
      </c>
      <c r="O40" s="107" t="e">
        <f t="shared" si="10"/>
        <v>#VALUE!</v>
      </c>
      <c r="P40" s="98"/>
      <c r="Q40" s="98"/>
      <c r="R40" s="98"/>
      <c r="S40" s="98"/>
      <c r="T40" s="98"/>
      <c r="U40" s="98"/>
      <c r="V40" s="98"/>
    </row>
    <row r="41" spans="1:22" ht="12" customHeight="1" x14ac:dyDescent="0.25">
      <c r="A41" s="52">
        <v>1</v>
      </c>
      <c r="B41" s="52">
        <v>1442</v>
      </c>
      <c r="C41" s="53" t="s">
        <v>176</v>
      </c>
      <c r="D41" s="102" t="e">
        <f t="shared" si="0"/>
        <v>#VALUE!</v>
      </c>
      <c r="E41" s="102" t="e">
        <f t="shared" si="1"/>
        <v>#VALUE!</v>
      </c>
      <c r="F41" s="102" t="e">
        <f t="shared" si="2"/>
        <v>#VALUE!</v>
      </c>
      <c r="G41" s="102" t="e">
        <f t="shared" si="3"/>
        <v>#VALUE!</v>
      </c>
      <c r="H41" s="102" t="e">
        <f t="shared" si="4"/>
        <v>#VALUE!</v>
      </c>
      <c r="I41" s="102" t="e">
        <f t="shared" si="5"/>
        <v>#VALUE!</v>
      </c>
      <c r="J41" s="102" t="e">
        <f t="shared" si="6"/>
        <v>#VALUE!</v>
      </c>
      <c r="K41" s="102" t="e">
        <f t="shared" si="7"/>
        <v>#VALUE!</v>
      </c>
      <c r="L41" s="107"/>
      <c r="M41" s="107" t="e">
        <f t="shared" si="8"/>
        <v>#VALUE!</v>
      </c>
      <c r="N41" s="107" t="e">
        <f t="shared" si="9"/>
        <v>#VALUE!</v>
      </c>
      <c r="O41" s="107" t="e">
        <f t="shared" si="10"/>
        <v>#VALUE!</v>
      </c>
      <c r="P41" s="92"/>
      <c r="Q41" s="92"/>
      <c r="R41" s="92"/>
      <c r="S41" s="92"/>
      <c r="T41" s="92"/>
      <c r="U41" s="92"/>
      <c r="V41" s="92"/>
    </row>
    <row r="42" spans="1:22" ht="12" customHeight="1" x14ac:dyDescent="0.25">
      <c r="A42" s="104">
        <v>1</v>
      </c>
      <c r="B42" s="104">
        <v>1521</v>
      </c>
      <c r="C42" s="105" t="s">
        <v>177</v>
      </c>
      <c r="D42" s="102" t="e">
        <f t="shared" si="0"/>
        <v>#VALUE!</v>
      </c>
      <c r="E42" s="102" t="e">
        <f t="shared" si="1"/>
        <v>#VALUE!</v>
      </c>
      <c r="F42" s="102" t="e">
        <f t="shared" si="2"/>
        <v>#VALUE!</v>
      </c>
      <c r="G42" s="102" t="e">
        <f t="shared" si="3"/>
        <v>#VALUE!</v>
      </c>
      <c r="H42" s="102" t="e">
        <f t="shared" si="4"/>
        <v>#VALUE!</v>
      </c>
      <c r="I42" s="102" t="e">
        <f t="shared" si="5"/>
        <v>#VALUE!</v>
      </c>
      <c r="J42" s="102" t="e">
        <f t="shared" si="6"/>
        <v>#VALUE!</v>
      </c>
      <c r="K42" s="106" t="e">
        <f t="shared" si="7"/>
        <v>#VALUE!</v>
      </c>
      <c r="L42" s="107"/>
      <c r="M42" s="107" t="e">
        <f t="shared" si="8"/>
        <v>#VALUE!</v>
      </c>
      <c r="N42" s="107" t="e">
        <f t="shared" si="9"/>
        <v>#VALUE!</v>
      </c>
      <c r="O42" s="107" t="e">
        <f t="shared" si="10"/>
        <v>#VALUE!</v>
      </c>
      <c r="P42" s="98"/>
      <c r="Q42" s="98"/>
      <c r="R42" s="98"/>
      <c r="S42" s="98"/>
      <c r="T42" s="98"/>
      <c r="U42" s="98"/>
      <c r="V42" s="98"/>
    </row>
    <row r="43" spans="1:22" ht="12" customHeight="1" x14ac:dyDescent="0.25">
      <c r="A43" s="52">
        <v>1</v>
      </c>
      <c r="B43" s="52">
        <v>1522</v>
      </c>
      <c r="C43" s="53" t="s">
        <v>178</v>
      </c>
      <c r="D43" s="102" t="e">
        <f t="shared" si="0"/>
        <v>#VALUE!</v>
      </c>
      <c r="E43" s="102" t="e">
        <f t="shared" si="1"/>
        <v>#VALUE!</v>
      </c>
      <c r="F43" s="102" t="e">
        <f t="shared" si="2"/>
        <v>#VALUE!</v>
      </c>
      <c r="G43" s="102" t="e">
        <f t="shared" si="3"/>
        <v>#VALUE!</v>
      </c>
      <c r="H43" s="102" t="e">
        <f t="shared" si="4"/>
        <v>#VALUE!</v>
      </c>
      <c r="I43" s="102" t="e">
        <f t="shared" si="5"/>
        <v>#VALUE!</v>
      </c>
      <c r="J43" s="102" t="e">
        <f t="shared" si="6"/>
        <v>#VALUE!</v>
      </c>
      <c r="K43" s="102" t="e">
        <f t="shared" si="7"/>
        <v>#VALUE!</v>
      </c>
      <c r="L43" s="107"/>
      <c r="M43" s="107" t="e">
        <f t="shared" si="8"/>
        <v>#VALUE!</v>
      </c>
      <c r="N43" s="107" t="e">
        <f t="shared" si="9"/>
        <v>#VALUE!</v>
      </c>
      <c r="O43" s="107" t="e">
        <f t="shared" si="10"/>
        <v>#VALUE!</v>
      </c>
      <c r="P43" s="92"/>
      <c r="Q43" s="92"/>
      <c r="R43" s="92"/>
      <c r="S43" s="92"/>
      <c r="T43" s="92"/>
      <c r="U43" s="92"/>
      <c r="V43" s="92"/>
    </row>
    <row r="44" spans="1:22" ht="12" customHeight="1" x14ac:dyDescent="0.25">
      <c r="A44" s="52">
        <v>1</v>
      </c>
      <c r="B44" s="52">
        <v>1523</v>
      </c>
      <c r="C44" s="53" t="s">
        <v>179</v>
      </c>
      <c r="D44" s="102" t="e">
        <f t="shared" si="0"/>
        <v>#VALUE!</v>
      </c>
      <c r="E44" s="102" t="e">
        <f t="shared" si="1"/>
        <v>#VALUE!</v>
      </c>
      <c r="F44" s="102" t="e">
        <f t="shared" si="2"/>
        <v>#VALUE!</v>
      </c>
      <c r="G44" s="102" t="e">
        <f t="shared" si="3"/>
        <v>#VALUE!</v>
      </c>
      <c r="H44" s="102" t="e">
        <f t="shared" si="4"/>
        <v>#VALUE!</v>
      </c>
      <c r="I44" s="102" t="e">
        <f t="shared" si="5"/>
        <v>#VALUE!</v>
      </c>
      <c r="J44" s="102" t="e">
        <f t="shared" si="6"/>
        <v>#VALUE!</v>
      </c>
      <c r="K44" s="102" t="e">
        <f t="shared" si="7"/>
        <v>#VALUE!</v>
      </c>
      <c r="L44" s="107"/>
      <c r="M44" s="107" t="e">
        <f t="shared" si="8"/>
        <v>#VALUE!</v>
      </c>
      <c r="N44" s="107" t="e">
        <f t="shared" si="9"/>
        <v>#VALUE!</v>
      </c>
      <c r="O44" s="107" t="e">
        <f t="shared" si="10"/>
        <v>#VALUE!</v>
      </c>
      <c r="P44" s="92"/>
      <c r="Q44" s="92"/>
      <c r="R44" s="92"/>
      <c r="S44" s="92"/>
      <c r="T44" s="92"/>
      <c r="U44" s="92"/>
      <c r="V44" s="92"/>
    </row>
    <row r="45" spans="1:22" ht="12" customHeight="1" x14ac:dyDescent="0.25">
      <c r="A45" s="52">
        <v>1</v>
      </c>
      <c r="B45" s="52">
        <v>1524</v>
      </c>
      <c r="C45" s="53" t="s">
        <v>180</v>
      </c>
      <c r="D45" s="102" t="e">
        <f t="shared" si="0"/>
        <v>#VALUE!</v>
      </c>
      <c r="E45" s="102" t="e">
        <f t="shared" si="1"/>
        <v>#VALUE!</v>
      </c>
      <c r="F45" s="102" t="e">
        <f t="shared" si="2"/>
        <v>#VALUE!</v>
      </c>
      <c r="G45" s="102" t="e">
        <f t="shared" si="3"/>
        <v>#VALUE!</v>
      </c>
      <c r="H45" s="102" t="e">
        <f t="shared" si="4"/>
        <v>#VALUE!</v>
      </c>
      <c r="I45" s="102" t="e">
        <f t="shared" si="5"/>
        <v>#VALUE!</v>
      </c>
      <c r="J45" s="102" t="e">
        <f t="shared" si="6"/>
        <v>#VALUE!</v>
      </c>
      <c r="K45" s="102" t="e">
        <f t="shared" si="7"/>
        <v>#VALUE!</v>
      </c>
      <c r="L45" s="107"/>
      <c r="M45" s="107" t="e">
        <f t="shared" si="8"/>
        <v>#VALUE!</v>
      </c>
      <c r="N45" s="107" t="e">
        <f t="shared" si="9"/>
        <v>#VALUE!</v>
      </c>
      <c r="O45" s="107" t="e">
        <f t="shared" si="10"/>
        <v>#VALUE!</v>
      </c>
      <c r="P45" s="92"/>
      <c r="Q45" s="92"/>
      <c r="R45" s="92"/>
      <c r="S45" s="92"/>
      <c r="T45" s="92"/>
      <c r="U45" s="92"/>
      <c r="V45" s="92"/>
    </row>
    <row r="46" spans="1:22" ht="12" customHeight="1" x14ac:dyDescent="0.25">
      <c r="A46" s="52">
        <v>1</v>
      </c>
      <c r="B46" s="52">
        <v>1531</v>
      </c>
      <c r="C46" s="53" t="s">
        <v>181</v>
      </c>
      <c r="D46" s="102" t="e">
        <f t="shared" si="0"/>
        <v>#VALUE!</v>
      </c>
      <c r="E46" s="102" t="e">
        <f t="shared" si="1"/>
        <v>#VALUE!</v>
      </c>
      <c r="F46" s="102" t="e">
        <f t="shared" si="2"/>
        <v>#VALUE!</v>
      </c>
      <c r="G46" s="102" t="e">
        <f t="shared" si="3"/>
        <v>#VALUE!</v>
      </c>
      <c r="H46" s="102" t="e">
        <f t="shared" si="4"/>
        <v>#VALUE!</v>
      </c>
      <c r="I46" s="102" t="e">
        <f t="shared" si="5"/>
        <v>#VALUE!</v>
      </c>
      <c r="J46" s="102" t="e">
        <f t="shared" si="6"/>
        <v>#VALUE!</v>
      </c>
      <c r="K46" s="102" t="e">
        <f t="shared" si="7"/>
        <v>#VALUE!</v>
      </c>
      <c r="L46" s="107"/>
      <c r="M46" s="107" t="e">
        <f t="shared" si="8"/>
        <v>#VALUE!</v>
      </c>
      <c r="N46" s="107" t="e">
        <f t="shared" si="9"/>
        <v>#VALUE!</v>
      </c>
      <c r="O46" s="107" t="e">
        <f t="shared" si="10"/>
        <v>#VALUE!</v>
      </c>
      <c r="P46" s="92"/>
      <c r="Q46" s="92"/>
      <c r="R46" s="92"/>
      <c r="S46" s="92"/>
      <c r="T46" s="92"/>
      <c r="U46" s="92"/>
      <c r="V46" s="92"/>
    </row>
    <row r="47" spans="1:22" ht="12" customHeight="1" x14ac:dyDescent="0.25">
      <c r="A47" s="104">
        <v>1</v>
      </c>
      <c r="B47" s="104">
        <v>1541</v>
      </c>
      <c r="C47" s="105" t="s">
        <v>182</v>
      </c>
      <c r="D47" s="102" t="e">
        <f t="shared" si="0"/>
        <v>#VALUE!</v>
      </c>
      <c r="E47" s="102" t="e">
        <f t="shared" si="1"/>
        <v>#VALUE!</v>
      </c>
      <c r="F47" s="102" t="e">
        <f t="shared" si="2"/>
        <v>#VALUE!</v>
      </c>
      <c r="G47" s="102" t="e">
        <f t="shared" si="3"/>
        <v>#VALUE!</v>
      </c>
      <c r="H47" s="102" t="e">
        <f t="shared" si="4"/>
        <v>#VALUE!</v>
      </c>
      <c r="I47" s="102" t="e">
        <f t="shared" si="5"/>
        <v>#VALUE!</v>
      </c>
      <c r="J47" s="102" t="e">
        <f t="shared" si="6"/>
        <v>#VALUE!</v>
      </c>
      <c r="K47" s="106" t="e">
        <f t="shared" si="7"/>
        <v>#VALUE!</v>
      </c>
      <c r="L47" s="107"/>
      <c r="M47" s="107" t="e">
        <f t="shared" si="8"/>
        <v>#VALUE!</v>
      </c>
      <c r="N47" s="107" t="e">
        <f t="shared" si="9"/>
        <v>#VALUE!</v>
      </c>
      <c r="O47" s="107" t="e">
        <f t="shared" si="10"/>
        <v>#VALUE!</v>
      </c>
      <c r="P47" s="98"/>
      <c r="Q47" s="98"/>
      <c r="R47" s="98"/>
      <c r="S47" s="98"/>
      <c r="T47" s="98"/>
      <c r="U47" s="98"/>
      <c r="V47" s="98"/>
    </row>
    <row r="48" spans="1:22" ht="12" customHeight="1" x14ac:dyDescent="0.25">
      <c r="A48" s="52">
        <v>1</v>
      </c>
      <c r="B48" s="52">
        <v>1542</v>
      </c>
      <c r="C48" s="53" t="s">
        <v>183</v>
      </c>
      <c r="D48" s="102" t="e">
        <f t="shared" si="0"/>
        <v>#VALUE!</v>
      </c>
      <c r="E48" s="102" t="e">
        <f t="shared" si="1"/>
        <v>#VALUE!</v>
      </c>
      <c r="F48" s="102" t="e">
        <f t="shared" si="2"/>
        <v>#VALUE!</v>
      </c>
      <c r="G48" s="102" t="e">
        <f t="shared" si="3"/>
        <v>#VALUE!</v>
      </c>
      <c r="H48" s="102" t="e">
        <f t="shared" si="4"/>
        <v>#VALUE!</v>
      </c>
      <c r="I48" s="102" t="e">
        <f t="shared" si="5"/>
        <v>#VALUE!</v>
      </c>
      <c r="J48" s="102" t="e">
        <f t="shared" si="6"/>
        <v>#VALUE!</v>
      </c>
      <c r="K48" s="102" t="e">
        <f t="shared" si="7"/>
        <v>#VALUE!</v>
      </c>
      <c r="L48" s="107"/>
      <c r="M48" s="107" t="e">
        <f t="shared" si="8"/>
        <v>#VALUE!</v>
      </c>
      <c r="N48" s="107" t="e">
        <f t="shared" si="9"/>
        <v>#VALUE!</v>
      </c>
      <c r="O48" s="107" t="e">
        <f t="shared" si="10"/>
        <v>#VALUE!</v>
      </c>
      <c r="P48" s="92"/>
      <c r="Q48" s="92"/>
      <c r="R48" s="92"/>
      <c r="S48" s="92"/>
      <c r="T48" s="92"/>
      <c r="U48" s="92"/>
      <c r="V48" s="92"/>
    </row>
    <row r="49" spans="1:22" ht="12" customHeight="1" x14ac:dyDescent="0.25">
      <c r="A49" s="104">
        <v>1</v>
      </c>
      <c r="B49" s="104">
        <v>1543</v>
      </c>
      <c r="C49" s="105" t="s">
        <v>184</v>
      </c>
      <c r="D49" s="102" t="e">
        <f t="shared" si="0"/>
        <v>#VALUE!</v>
      </c>
      <c r="E49" s="102" t="e">
        <f t="shared" si="1"/>
        <v>#VALUE!</v>
      </c>
      <c r="F49" s="102" t="e">
        <f t="shared" si="2"/>
        <v>#VALUE!</v>
      </c>
      <c r="G49" s="102" t="e">
        <f t="shared" si="3"/>
        <v>#VALUE!</v>
      </c>
      <c r="H49" s="102" t="e">
        <f t="shared" si="4"/>
        <v>#VALUE!</v>
      </c>
      <c r="I49" s="102" t="e">
        <f t="shared" si="5"/>
        <v>#VALUE!</v>
      </c>
      <c r="J49" s="102" t="e">
        <f t="shared" si="6"/>
        <v>#VALUE!</v>
      </c>
      <c r="K49" s="106" t="e">
        <f t="shared" si="7"/>
        <v>#VALUE!</v>
      </c>
      <c r="L49" s="107"/>
      <c r="M49" s="107" t="e">
        <f t="shared" si="8"/>
        <v>#VALUE!</v>
      </c>
      <c r="N49" s="107" t="e">
        <f t="shared" si="9"/>
        <v>#VALUE!</v>
      </c>
      <c r="O49" s="107" t="e">
        <f t="shared" si="10"/>
        <v>#VALUE!</v>
      </c>
      <c r="P49" s="98"/>
      <c r="Q49" s="98"/>
      <c r="R49" s="98"/>
      <c r="S49" s="98"/>
      <c r="T49" s="98"/>
      <c r="U49" s="98"/>
      <c r="V49" s="98"/>
    </row>
    <row r="50" spans="1:22" ht="12" customHeight="1" x14ac:dyDescent="0.25">
      <c r="A50" s="52">
        <v>1</v>
      </c>
      <c r="B50" s="52">
        <v>1544</v>
      </c>
      <c r="C50" s="53" t="s">
        <v>185</v>
      </c>
      <c r="D50" s="102" t="e">
        <f t="shared" si="0"/>
        <v>#VALUE!</v>
      </c>
      <c r="E50" s="102" t="e">
        <f t="shared" si="1"/>
        <v>#VALUE!</v>
      </c>
      <c r="F50" s="102" t="e">
        <f t="shared" si="2"/>
        <v>#VALUE!</v>
      </c>
      <c r="G50" s="102" t="e">
        <f t="shared" si="3"/>
        <v>#VALUE!</v>
      </c>
      <c r="H50" s="102" t="e">
        <f t="shared" si="4"/>
        <v>#VALUE!</v>
      </c>
      <c r="I50" s="102" t="e">
        <f t="shared" si="5"/>
        <v>#VALUE!</v>
      </c>
      <c r="J50" s="102" t="e">
        <f t="shared" si="6"/>
        <v>#VALUE!</v>
      </c>
      <c r="K50" s="102" t="e">
        <f t="shared" si="7"/>
        <v>#VALUE!</v>
      </c>
      <c r="L50" s="107"/>
      <c r="M50" s="107" t="e">
        <f t="shared" si="8"/>
        <v>#VALUE!</v>
      </c>
      <c r="N50" s="107" t="e">
        <f t="shared" si="9"/>
        <v>#VALUE!</v>
      </c>
      <c r="O50" s="107" t="e">
        <f t="shared" si="10"/>
        <v>#VALUE!</v>
      </c>
      <c r="P50" s="92"/>
      <c r="Q50" s="92"/>
      <c r="R50" s="92"/>
      <c r="S50" s="92"/>
      <c r="T50" s="92"/>
      <c r="U50" s="92"/>
      <c r="V50" s="92"/>
    </row>
    <row r="51" spans="1:22" ht="12" customHeight="1" x14ac:dyDescent="0.25">
      <c r="A51" s="52">
        <v>1</v>
      </c>
      <c r="B51" s="52">
        <v>1545</v>
      </c>
      <c r="C51" s="53" t="s">
        <v>186</v>
      </c>
      <c r="D51" s="102" t="e">
        <f t="shared" si="0"/>
        <v>#VALUE!</v>
      </c>
      <c r="E51" s="102" t="e">
        <f t="shared" si="1"/>
        <v>#VALUE!</v>
      </c>
      <c r="F51" s="102" t="e">
        <f t="shared" si="2"/>
        <v>#VALUE!</v>
      </c>
      <c r="G51" s="102" t="e">
        <f t="shared" si="3"/>
        <v>#VALUE!</v>
      </c>
      <c r="H51" s="102" t="e">
        <f t="shared" si="4"/>
        <v>#VALUE!</v>
      </c>
      <c r="I51" s="102" t="e">
        <f t="shared" si="5"/>
        <v>#VALUE!</v>
      </c>
      <c r="J51" s="102" t="e">
        <f t="shared" si="6"/>
        <v>#VALUE!</v>
      </c>
      <c r="K51" s="102" t="e">
        <f t="shared" si="7"/>
        <v>#VALUE!</v>
      </c>
      <c r="L51" s="107"/>
      <c r="M51" s="107" t="e">
        <f t="shared" si="8"/>
        <v>#VALUE!</v>
      </c>
      <c r="N51" s="107" t="e">
        <f t="shared" si="9"/>
        <v>#VALUE!</v>
      </c>
      <c r="O51" s="107" t="e">
        <f t="shared" si="10"/>
        <v>#VALUE!</v>
      </c>
      <c r="P51" s="92"/>
      <c r="Q51" s="92"/>
      <c r="R51" s="92"/>
      <c r="S51" s="92"/>
      <c r="T51" s="92"/>
      <c r="U51" s="92"/>
      <c r="V51" s="92"/>
    </row>
    <row r="52" spans="1:22" ht="12" customHeight="1" x14ac:dyDescent="0.25">
      <c r="A52" s="104">
        <v>1</v>
      </c>
      <c r="B52" s="104">
        <v>1546</v>
      </c>
      <c r="C52" s="105" t="s">
        <v>187</v>
      </c>
      <c r="D52" s="102" t="e">
        <f t="shared" si="0"/>
        <v>#VALUE!</v>
      </c>
      <c r="E52" s="102" t="e">
        <f t="shared" si="1"/>
        <v>#VALUE!</v>
      </c>
      <c r="F52" s="102" t="e">
        <f t="shared" si="2"/>
        <v>#VALUE!</v>
      </c>
      <c r="G52" s="102" t="e">
        <f t="shared" si="3"/>
        <v>#VALUE!</v>
      </c>
      <c r="H52" s="102" t="e">
        <f t="shared" si="4"/>
        <v>#VALUE!</v>
      </c>
      <c r="I52" s="102" t="e">
        <f t="shared" si="5"/>
        <v>#VALUE!</v>
      </c>
      <c r="J52" s="102" t="e">
        <f t="shared" si="6"/>
        <v>#VALUE!</v>
      </c>
      <c r="K52" s="106" t="e">
        <f t="shared" si="7"/>
        <v>#VALUE!</v>
      </c>
      <c r="L52" s="107"/>
      <c r="M52" s="107" t="e">
        <f t="shared" si="8"/>
        <v>#VALUE!</v>
      </c>
      <c r="N52" s="107" t="e">
        <f t="shared" si="9"/>
        <v>#VALUE!</v>
      </c>
      <c r="O52" s="107" t="e">
        <f t="shared" si="10"/>
        <v>#VALUE!</v>
      </c>
      <c r="P52" s="98"/>
      <c r="Q52" s="98"/>
      <c r="R52" s="98"/>
      <c r="S52" s="98"/>
      <c r="T52" s="98"/>
      <c r="U52" s="98"/>
      <c r="V52" s="98"/>
    </row>
    <row r="53" spans="1:22" ht="12" customHeight="1" x14ac:dyDescent="0.25">
      <c r="A53" s="52">
        <v>1</v>
      </c>
      <c r="B53" s="52">
        <v>1547</v>
      </c>
      <c r="C53" s="53" t="s">
        <v>188</v>
      </c>
      <c r="D53" s="102" t="e">
        <f t="shared" si="0"/>
        <v>#VALUE!</v>
      </c>
      <c r="E53" s="102" t="e">
        <f t="shared" si="1"/>
        <v>#VALUE!</v>
      </c>
      <c r="F53" s="102" t="e">
        <f t="shared" si="2"/>
        <v>#VALUE!</v>
      </c>
      <c r="G53" s="102" t="e">
        <f t="shared" si="3"/>
        <v>#VALUE!</v>
      </c>
      <c r="H53" s="102" t="e">
        <f t="shared" si="4"/>
        <v>#VALUE!</v>
      </c>
      <c r="I53" s="102" t="e">
        <f t="shared" si="5"/>
        <v>#VALUE!</v>
      </c>
      <c r="J53" s="102" t="e">
        <f t="shared" si="6"/>
        <v>#VALUE!</v>
      </c>
      <c r="K53" s="102" t="e">
        <f t="shared" si="7"/>
        <v>#VALUE!</v>
      </c>
      <c r="L53" s="107"/>
      <c r="M53" s="107" t="e">
        <f t="shared" si="8"/>
        <v>#VALUE!</v>
      </c>
      <c r="N53" s="107" t="e">
        <f t="shared" si="9"/>
        <v>#VALUE!</v>
      </c>
      <c r="O53" s="107" t="e">
        <f t="shared" si="10"/>
        <v>#VALUE!</v>
      </c>
      <c r="P53" s="92"/>
      <c r="Q53" s="92"/>
      <c r="R53" s="92"/>
      <c r="S53" s="92"/>
      <c r="T53" s="92"/>
      <c r="U53" s="92"/>
      <c r="V53" s="92"/>
    </row>
    <row r="54" spans="1:22" ht="12" customHeight="1" x14ac:dyDescent="0.25">
      <c r="A54" s="52">
        <v>1</v>
      </c>
      <c r="B54" s="52">
        <v>1548</v>
      </c>
      <c r="C54" s="53" t="s">
        <v>189</v>
      </c>
      <c r="D54" s="102" t="e">
        <f t="shared" si="0"/>
        <v>#VALUE!</v>
      </c>
      <c r="E54" s="102" t="e">
        <f t="shared" si="1"/>
        <v>#VALUE!</v>
      </c>
      <c r="F54" s="102" t="e">
        <f t="shared" si="2"/>
        <v>#VALUE!</v>
      </c>
      <c r="G54" s="102" t="e">
        <f t="shared" si="3"/>
        <v>#VALUE!</v>
      </c>
      <c r="H54" s="102" t="e">
        <f t="shared" si="4"/>
        <v>#VALUE!</v>
      </c>
      <c r="I54" s="102" t="e">
        <f t="shared" si="5"/>
        <v>#VALUE!</v>
      </c>
      <c r="J54" s="102" t="e">
        <f t="shared" si="6"/>
        <v>#VALUE!</v>
      </c>
      <c r="K54" s="102" t="e">
        <f t="shared" si="7"/>
        <v>#VALUE!</v>
      </c>
      <c r="L54" s="107"/>
      <c r="M54" s="107" t="e">
        <f t="shared" si="8"/>
        <v>#VALUE!</v>
      </c>
      <c r="N54" s="107" t="e">
        <f t="shared" si="9"/>
        <v>#VALUE!</v>
      </c>
      <c r="O54" s="107" t="e">
        <f t="shared" si="10"/>
        <v>#VALUE!</v>
      </c>
      <c r="P54" s="92"/>
      <c r="Q54" s="92"/>
      <c r="R54" s="92"/>
      <c r="S54" s="92"/>
      <c r="T54" s="92"/>
      <c r="U54" s="92"/>
      <c r="V54" s="92"/>
    </row>
    <row r="55" spans="1:22" ht="12" customHeight="1" x14ac:dyDescent="0.25">
      <c r="A55" s="104">
        <v>1</v>
      </c>
      <c r="B55" s="104">
        <v>1551</v>
      </c>
      <c r="C55" s="105" t="s">
        <v>190</v>
      </c>
      <c r="D55" s="102" t="e">
        <f t="shared" si="0"/>
        <v>#VALUE!</v>
      </c>
      <c r="E55" s="102" t="e">
        <f t="shared" si="1"/>
        <v>#VALUE!</v>
      </c>
      <c r="F55" s="102" t="e">
        <f t="shared" si="2"/>
        <v>#VALUE!</v>
      </c>
      <c r="G55" s="102" t="e">
        <f t="shared" si="3"/>
        <v>#VALUE!</v>
      </c>
      <c r="H55" s="102" t="e">
        <f t="shared" si="4"/>
        <v>#VALUE!</v>
      </c>
      <c r="I55" s="102" t="e">
        <f t="shared" si="5"/>
        <v>#VALUE!</v>
      </c>
      <c r="J55" s="102" t="e">
        <f t="shared" si="6"/>
        <v>#VALUE!</v>
      </c>
      <c r="K55" s="106" t="e">
        <f t="shared" si="7"/>
        <v>#VALUE!</v>
      </c>
      <c r="L55" s="107"/>
      <c r="M55" s="107" t="e">
        <f t="shared" si="8"/>
        <v>#VALUE!</v>
      </c>
      <c r="N55" s="107" t="e">
        <f t="shared" si="9"/>
        <v>#VALUE!</v>
      </c>
      <c r="O55" s="107" t="e">
        <f t="shared" si="10"/>
        <v>#VALUE!</v>
      </c>
      <c r="P55" s="98"/>
      <c r="Q55" s="98"/>
      <c r="R55" s="98"/>
      <c r="S55" s="98"/>
      <c r="T55" s="98"/>
      <c r="U55" s="98"/>
      <c r="V55" s="98"/>
    </row>
    <row r="56" spans="1:22" ht="12" customHeight="1" x14ac:dyDescent="0.25">
      <c r="A56" s="52">
        <v>1</v>
      </c>
      <c r="B56" s="52">
        <v>1591</v>
      </c>
      <c r="C56" s="53" t="s">
        <v>191</v>
      </c>
      <c r="D56" s="102" t="e">
        <f t="shared" si="0"/>
        <v>#VALUE!</v>
      </c>
      <c r="E56" s="102" t="e">
        <f t="shared" si="1"/>
        <v>#VALUE!</v>
      </c>
      <c r="F56" s="102" t="e">
        <f t="shared" si="2"/>
        <v>#VALUE!</v>
      </c>
      <c r="G56" s="102" t="e">
        <f t="shared" si="3"/>
        <v>#VALUE!</v>
      </c>
      <c r="H56" s="102" t="e">
        <f t="shared" si="4"/>
        <v>#VALUE!</v>
      </c>
      <c r="I56" s="102" t="e">
        <f t="shared" si="5"/>
        <v>#VALUE!</v>
      </c>
      <c r="J56" s="102" t="e">
        <f t="shared" si="6"/>
        <v>#VALUE!</v>
      </c>
      <c r="K56" s="102" t="e">
        <f t="shared" si="7"/>
        <v>#VALUE!</v>
      </c>
      <c r="L56" s="107"/>
      <c r="M56" s="107" t="e">
        <f t="shared" si="8"/>
        <v>#VALUE!</v>
      </c>
      <c r="N56" s="107" t="e">
        <f t="shared" si="9"/>
        <v>#VALUE!</v>
      </c>
      <c r="O56" s="107" t="e">
        <f t="shared" si="10"/>
        <v>#VALUE!</v>
      </c>
      <c r="P56" s="92"/>
      <c r="Q56" s="92"/>
      <c r="R56" s="92"/>
      <c r="S56" s="92"/>
      <c r="T56" s="92"/>
      <c r="U56" s="92"/>
      <c r="V56" s="92"/>
    </row>
    <row r="57" spans="1:22" ht="12" customHeight="1" x14ac:dyDescent="0.25">
      <c r="A57" s="52">
        <v>1</v>
      </c>
      <c r="B57" s="52">
        <v>1592</v>
      </c>
      <c r="C57" s="53" t="s">
        <v>192</v>
      </c>
      <c r="D57" s="102" t="e">
        <f t="shared" si="0"/>
        <v>#VALUE!</v>
      </c>
      <c r="E57" s="102" t="e">
        <f t="shared" si="1"/>
        <v>#VALUE!</v>
      </c>
      <c r="F57" s="102" t="e">
        <f t="shared" si="2"/>
        <v>#VALUE!</v>
      </c>
      <c r="G57" s="102" t="e">
        <f t="shared" si="3"/>
        <v>#VALUE!</v>
      </c>
      <c r="H57" s="102" t="e">
        <f t="shared" si="4"/>
        <v>#VALUE!</v>
      </c>
      <c r="I57" s="102" t="e">
        <f t="shared" si="5"/>
        <v>#VALUE!</v>
      </c>
      <c r="J57" s="102" t="e">
        <f t="shared" si="6"/>
        <v>#VALUE!</v>
      </c>
      <c r="K57" s="102" t="e">
        <f t="shared" si="7"/>
        <v>#VALUE!</v>
      </c>
      <c r="L57" s="107"/>
      <c r="M57" s="107" t="e">
        <f t="shared" si="8"/>
        <v>#VALUE!</v>
      </c>
      <c r="N57" s="107" t="e">
        <f t="shared" si="9"/>
        <v>#VALUE!</v>
      </c>
      <c r="O57" s="107" t="e">
        <f t="shared" si="10"/>
        <v>#VALUE!</v>
      </c>
      <c r="P57" s="92"/>
      <c r="Q57" s="92"/>
      <c r="R57" s="92"/>
      <c r="S57" s="92"/>
      <c r="T57" s="92"/>
      <c r="U57" s="92"/>
      <c r="V57" s="92"/>
    </row>
    <row r="58" spans="1:22" ht="12" customHeight="1" x14ac:dyDescent="0.25">
      <c r="A58" s="104">
        <v>1</v>
      </c>
      <c r="B58" s="104">
        <v>1593</v>
      </c>
      <c r="C58" s="105" t="s">
        <v>193</v>
      </c>
      <c r="D58" s="102" t="e">
        <f t="shared" si="0"/>
        <v>#VALUE!</v>
      </c>
      <c r="E58" s="102" t="e">
        <f t="shared" si="1"/>
        <v>#VALUE!</v>
      </c>
      <c r="F58" s="102" t="e">
        <f t="shared" si="2"/>
        <v>#VALUE!</v>
      </c>
      <c r="G58" s="102" t="e">
        <f t="shared" si="3"/>
        <v>#VALUE!</v>
      </c>
      <c r="H58" s="102" t="e">
        <f t="shared" si="4"/>
        <v>#VALUE!</v>
      </c>
      <c r="I58" s="102" t="e">
        <f t="shared" si="5"/>
        <v>#VALUE!</v>
      </c>
      <c r="J58" s="102" t="e">
        <f t="shared" si="6"/>
        <v>#VALUE!</v>
      </c>
      <c r="K58" s="106" t="e">
        <f t="shared" si="7"/>
        <v>#VALUE!</v>
      </c>
      <c r="L58" s="107"/>
      <c r="M58" s="107" t="e">
        <f t="shared" si="8"/>
        <v>#VALUE!</v>
      </c>
      <c r="N58" s="107" t="e">
        <f t="shared" si="9"/>
        <v>#VALUE!</v>
      </c>
      <c r="O58" s="107" t="e">
        <f t="shared" si="10"/>
        <v>#VALUE!</v>
      </c>
      <c r="P58" s="98"/>
      <c r="Q58" s="98"/>
      <c r="R58" s="98"/>
      <c r="S58" s="98"/>
      <c r="T58" s="98"/>
      <c r="U58" s="98"/>
      <c r="V58" s="98"/>
    </row>
    <row r="59" spans="1:22" ht="12" customHeight="1" x14ac:dyDescent="0.25">
      <c r="A59" s="52">
        <v>1</v>
      </c>
      <c r="B59" s="52">
        <v>1611</v>
      </c>
      <c r="C59" s="53" t="s">
        <v>194</v>
      </c>
      <c r="D59" s="102" t="e">
        <f t="shared" si="0"/>
        <v>#VALUE!</v>
      </c>
      <c r="E59" s="102" t="e">
        <f t="shared" si="1"/>
        <v>#VALUE!</v>
      </c>
      <c r="F59" s="102" t="e">
        <f t="shared" si="2"/>
        <v>#VALUE!</v>
      </c>
      <c r="G59" s="102" t="e">
        <f t="shared" si="3"/>
        <v>#VALUE!</v>
      </c>
      <c r="H59" s="102" t="e">
        <f t="shared" si="4"/>
        <v>#VALUE!</v>
      </c>
      <c r="I59" s="102" t="e">
        <f t="shared" si="5"/>
        <v>#VALUE!</v>
      </c>
      <c r="J59" s="102" t="e">
        <f t="shared" si="6"/>
        <v>#VALUE!</v>
      </c>
      <c r="K59" s="102" t="e">
        <f t="shared" si="7"/>
        <v>#VALUE!</v>
      </c>
      <c r="L59" s="107"/>
      <c r="M59" s="107" t="e">
        <f t="shared" si="8"/>
        <v>#VALUE!</v>
      </c>
      <c r="N59" s="107" t="e">
        <f t="shared" si="9"/>
        <v>#VALUE!</v>
      </c>
      <c r="O59" s="107" t="e">
        <f t="shared" si="10"/>
        <v>#VALUE!</v>
      </c>
      <c r="P59" s="92"/>
      <c r="Q59" s="92"/>
      <c r="R59" s="92"/>
      <c r="S59" s="92"/>
      <c r="T59" s="92"/>
      <c r="U59" s="92"/>
      <c r="V59" s="92"/>
    </row>
    <row r="60" spans="1:22" ht="12" customHeight="1" x14ac:dyDescent="0.25">
      <c r="A60" s="52">
        <v>1</v>
      </c>
      <c r="B60" s="52">
        <v>1612</v>
      </c>
      <c r="C60" s="53" t="s">
        <v>195</v>
      </c>
      <c r="D60" s="102" t="e">
        <f t="shared" si="0"/>
        <v>#VALUE!</v>
      </c>
      <c r="E60" s="102" t="e">
        <f t="shared" si="1"/>
        <v>#VALUE!</v>
      </c>
      <c r="F60" s="102" t="e">
        <f t="shared" si="2"/>
        <v>#VALUE!</v>
      </c>
      <c r="G60" s="102" t="e">
        <f t="shared" si="3"/>
        <v>#VALUE!</v>
      </c>
      <c r="H60" s="102" t="e">
        <f t="shared" si="4"/>
        <v>#VALUE!</v>
      </c>
      <c r="I60" s="102" t="e">
        <f t="shared" si="5"/>
        <v>#VALUE!</v>
      </c>
      <c r="J60" s="102" t="e">
        <f t="shared" si="6"/>
        <v>#VALUE!</v>
      </c>
      <c r="K60" s="102" t="e">
        <f t="shared" si="7"/>
        <v>#VALUE!</v>
      </c>
      <c r="L60" s="107"/>
      <c r="M60" s="107" t="e">
        <f t="shared" si="8"/>
        <v>#VALUE!</v>
      </c>
      <c r="N60" s="107" t="e">
        <f t="shared" si="9"/>
        <v>#VALUE!</v>
      </c>
      <c r="O60" s="107" t="e">
        <f t="shared" si="10"/>
        <v>#VALUE!</v>
      </c>
      <c r="P60" s="92"/>
      <c r="Q60" s="92"/>
      <c r="R60" s="92"/>
      <c r="S60" s="92"/>
      <c r="T60" s="92"/>
      <c r="U60" s="92"/>
      <c r="V60" s="92"/>
    </row>
    <row r="61" spans="1:22" ht="12" customHeight="1" x14ac:dyDescent="0.25">
      <c r="A61" s="52">
        <v>1</v>
      </c>
      <c r="B61" s="52">
        <v>1711</v>
      </c>
      <c r="C61" s="53" t="s">
        <v>196</v>
      </c>
      <c r="D61" s="102" t="e">
        <f t="shared" si="0"/>
        <v>#VALUE!</v>
      </c>
      <c r="E61" s="102" t="e">
        <f t="shared" si="1"/>
        <v>#VALUE!</v>
      </c>
      <c r="F61" s="102" t="e">
        <f t="shared" si="2"/>
        <v>#VALUE!</v>
      </c>
      <c r="G61" s="102" t="e">
        <f t="shared" si="3"/>
        <v>#VALUE!</v>
      </c>
      <c r="H61" s="102" t="e">
        <f t="shared" si="4"/>
        <v>#VALUE!</v>
      </c>
      <c r="I61" s="102" t="e">
        <f t="shared" si="5"/>
        <v>#VALUE!</v>
      </c>
      <c r="J61" s="102" t="e">
        <f t="shared" si="6"/>
        <v>#VALUE!</v>
      </c>
      <c r="K61" s="102" t="e">
        <f t="shared" si="7"/>
        <v>#VALUE!</v>
      </c>
      <c r="L61" s="107"/>
      <c r="M61" s="107" t="e">
        <f t="shared" si="8"/>
        <v>#VALUE!</v>
      </c>
      <c r="N61" s="107" t="e">
        <f t="shared" si="9"/>
        <v>#VALUE!</v>
      </c>
      <c r="O61" s="107" t="e">
        <f t="shared" si="10"/>
        <v>#VALUE!</v>
      </c>
      <c r="P61" s="92"/>
      <c r="Q61" s="92"/>
      <c r="R61" s="92"/>
      <c r="S61" s="92"/>
      <c r="T61" s="92"/>
      <c r="U61" s="92"/>
      <c r="V61" s="92"/>
    </row>
    <row r="62" spans="1:22" ht="12" customHeight="1" x14ac:dyDescent="0.25">
      <c r="A62" s="104">
        <v>1</v>
      </c>
      <c r="B62" s="104">
        <v>1712</v>
      </c>
      <c r="C62" s="105" t="s">
        <v>197</v>
      </c>
      <c r="D62" s="102" t="e">
        <f t="shared" si="0"/>
        <v>#VALUE!</v>
      </c>
      <c r="E62" s="102" t="e">
        <f t="shared" si="1"/>
        <v>#VALUE!</v>
      </c>
      <c r="F62" s="102" t="e">
        <f t="shared" si="2"/>
        <v>#VALUE!</v>
      </c>
      <c r="G62" s="102" t="e">
        <f t="shared" si="3"/>
        <v>#VALUE!</v>
      </c>
      <c r="H62" s="102" t="e">
        <f t="shared" si="4"/>
        <v>#VALUE!</v>
      </c>
      <c r="I62" s="102" t="e">
        <f t="shared" si="5"/>
        <v>#VALUE!</v>
      </c>
      <c r="J62" s="102" t="e">
        <f t="shared" si="6"/>
        <v>#VALUE!</v>
      </c>
      <c r="K62" s="106" t="e">
        <f t="shared" si="7"/>
        <v>#VALUE!</v>
      </c>
      <c r="L62" s="107"/>
      <c r="M62" s="107" t="e">
        <f t="shared" si="8"/>
        <v>#VALUE!</v>
      </c>
      <c r="N62" s="107" t="e">
        <f t="shared" si="9"/>
        <v>#VALUE!</v>
      </c>
      <c r="O62" s="107" t="e">
        <f t="shared" si="10"/>
        <v>#VALUE!</v>
      </c>
      <c r="P62" s="98"/>
      <c r="Q62" s="98"/>
      <c r="R62" s="98"/>
      <c r="S62" s="98"/>
      <c r="T62" s="98"/>
      <c r="U62" s="98"/>
      <c r="V62" s="98"/>
    </row>
    <row r="63" spans="1:22" ht="12" customHeight="1" x14ac:dyDescent="0.25">
      <c r="A63" s="104">
        <v>1</v>
      </c>
      <c r="B63" s="104">
        <v>1713</v>
      </c>
      <c r="C63" s="105" t="s">
        <v>198</v>
      </c>
      <c r="D63" s="102" t="e">
        <f t="shared" si="0"/>
        <v>#VALUE!</v>
      </c>
      <c r="E63" s="102" t="e">
        <f t="shared" si="1"/>
        <v>#VALUE!</v>
      </c>
      <c r="F63" s="102" t="e">
        <f t="shared" si="2"/>
        <v>#VALUE!</v>
      </c>
      <c r="G63" s="102" t="e">
        <f t="shared" si="3"/>
        <v>#VALUE!</v>
      </c>
      <c r="H63" s="102" t="e">
        <f t="shared" si="4"/>
        <v>#VALUE!</v>
      </c>
      <c r="I63" s="102" t="e">
        <f t="shared" si="5"/>
        <v>#VALUE!</v>
      </c>
      <c r="J63" s="102" t="e">
        <f t="shared" si="6"/>
        <v>#VALUE!</v>
      </c>
      <c r="K63" s="106" t="e">
        <f t="shared" si="7"/>
        <v>#VALUE!</v>
      </c>
      <c r="L63" s="107"/>
      <c r="M63" s="107" t="e">
        <f t="shared" si="8"/>
        <v>#VALUE!</v>
      </c>
      <c r="N63" s="107" t="e">
        <f t="shared" si="9"/>
        <v>#VALUE!</v>
      </c>
      <c r="O63" s="107" t="e">
        <f t="shared" si="10"/>
        <v>#VALUE!</v>
      </c>
      <c r="P63" s="98"/>
      <c r="Q63" s="98"/>
      <c r="R63" s="98"/>
      <c r="S63" s="98"/>
      <c r="T63" s="98"/>
      <c r="U63" s="98"/>
      <c r="V63" s="98"/>
    </row>
    <row r="64" spans="1:22" ht="12" customHeight="1" x14ac:dyDescent="0.25">
      <c r="A64" s="52">
        <v>1</v>
      </c>
      <c r="B64" s="52">
        <v>1714</v>
      </c>
      <c r="C64" s="53" t="s">
        <v>199</v>
      </c>
      <c r="D64" s="102" t="e">
        <f t="shared" si="0"/>
        <v>#VALUE!</v>
      </c>
      <c r="E64" s="102" t="e">
        <f t="shared" si="1"/>
        <v>#VALUE!</v>
      </c>
      <c r="F64" s="102" t="e">
        <f t="shared" si="2"/>
        <v>#VALUE!</v>
      </c>
      <c r="G64" s="102" t="e">
        <f t="shared" si="3"/>
        <v>#VALUE!</v>
      </c>
      <c r="H64" s="102" t="e">
        <f t="shared" si="4"/>
        <v>#VALUE!</v>
      </c>
      <c r="I64" s="102" t="e">
        <f t="shared" si="5"/>
        <v>#VALUE!</v>
      </c>
      <c r="J64" s="102" t="e">
        <f t="shared" si="6"/>
        <v>#VALUE!</v>
      </c>
      <c r="K64" s="102" t="e">
        <f t="shared" si="7"/>
        <v>#VALUE!</v>
      </c>
      <c r="L64" s="107"/>
      <c r="M64" s="107" t="e">
        <f t="shared" si="8"/>
        <v>#VALUE!</v>
      </c>
      <c r="N64" s="107" t="e">
        <f t="shared" si="9"/>
        <v>#VALUE!</v>
      </c>
      <c r="O64" s="107" t="e">
        <f t="shared" si="10"/>
        <v>#VALUE!</v>
      </c>
      <c r="P64" s="92"/>
      <c r="Q64" s="92"/>
      <c r="R64" s="92"/>
      <c r="S64" s="92"/>
      <c r="T64" s="92"/>
      <c r="U64" s="92"/>
      <c r="V64" s="92"/>
    </row>
    <row r="65" spans="1:22" ht="12" customHeight="1" x14ac:dyDescent="0.25">
      <c r="A65" s="104">
        <v>1</v>
      </c>
      <c r="B65" s="104">
        <v>1715</v>
      </c>
      <c r="C65" s="105" t="s">
        <v>200</v>
      </c>
      <c r="D65" s="102" t="e">
        <f t="shared" si="0"/>
        <v>#VALUE!</v>
      </c>
      <c r="E65" s="102" t="e">
        <f t="shared" si="1"/>
        <v>#VALUE!</v>
      </c>
      <c r="F65" s="102" t="e">
        <f t="shared" si="2"/>
        <v>#VALUE!</v>
      </c>
      <c r="G65" s="102" t="e">
        <f t="shared" si="3"/>
        <v>#VALUE!</v>
      </c>
      <c r="H65" s="102" t="e">
        <f t="shared" si="4"/>
        <v>#VALUE!</v>
      </c>
      <c r="I65" s="102" t="e">
        <f t="shared" si="5"/>
        <v>#VALUE!</v>
      </c>
      <c r="J65" s="102" t="e">
        <f t="shared" si="6"/>
        <v>#VALUE!</v>
      </c>
      <c r="K65" s="106" t="e">
        <f t="shared" si="7"/>
        <v>#VALUE!</v>
      </c>
      <c r="L65" s="107"/>
      <c r="M65" s="107" t="e">
        <f t="shared" si="8"/>
        <v>#VALUE!</v>
      </c>
      <c r="N65" s="107" t="e">
        <f t="shared" si="9"/>
        <v>#VALUE!</v>
      </c>
      <c r="O65" s="107" t="e">
        <f t="shared" si="10"/>
        <v>#VALUE!</v>
      </c>
      <c r="P65" s="98"/>
      <c r="Q65" s="98"/>
      <c r="R65" s="98"/>
      <c r="S65" s="98"/>
      <c r="T65" s="98"/>
      <c r="U65" s="98"/>
      <c r="V65" s="98"/>
    </row>
    <row r="66" spans="1:22" ht="12" customHeight="1" x14ac:dyDescent="0.25">
      <c r="A66" s="104">
        <v>1</v>
      </c>
      <c r="B66" s="104">
        <v>1716</v>
      </c>
      <c r="C66" s="105" t="s">
        <v>201</v>
      </c>
      <c r="D66" s="102" t="e">
        <f t="shared" si="0"/>
        <v>#VALUE!</v>
      </c>
      <c r="E66" s="102" t="e">
        <f t="shared" si="1"/>
        <v>#VALUE!</v>
      </c>
      <c r="F66" s="102" t="e">
        <f t="shared" si="2"/>
        <v>#VALUE!</v>
      </c>
      <c r="G66" s="102" t="e">
        <f t="shared" si="3"/>
        <v>#VALUE!</v>
      </c>
      <c r="H66" s="102" t="e">
        <f t="shared" si="4"/>
        <v>#VALUE!</v>
      </c>
      <c r="I66" s="102" t="e">
        <f t="shared" si="5"/>
        <v>#VALUE!</v>
      </c>
      <c r="J66" s="102" t="e">
        <f t="shared" si="6"/>
        <v>#VALUE!</v>
      </c>
      <c r="K66" s="106" t="e">
        <f t="shared" si="7"/>
        <v>#VALUE!</v>
      </c>
      <c r="L66" s="107"/>
      <c r="M66" s="107" t="e">
        <f t="shared" si="8"/>
        <v>#VALUE!</v>
      </c>
      <c r="N66" s="107" t="e">
        <f t="shared" si="9"/>
        <v>#VALUE!</v>
      </c>
      <c r="O66" s="107" t="e">
        <f t="shared" si="10"/>
        <v>#VALUE!</v>
      </c>
      <c r="P66" s="98"/>
      <c r="Q66" s="98"/>
      <c r="R66" s="98"/>
      <c r="S66" s="98"/>
      <c r="T66" s="98"/>
      <c r="U66" s="98"/>
      <c r="V66" s="98"/>
    </row>
    <row r="67" spans="1:22" ht="12" customHeight="1" x14ac:dyDescent="0.25">
      <c r="A67" s="52">
        <v>1</v>
      </c>
      <c r="B67" s="52">
        <v>1717</v>
      </c>
      <c r="C67" s="53" t="s">
        <v>202</v>
      </c>
      <c r="D67" s="102" t="e">
        <f t="shared" si="0"/>
        <v>#VALUE!</v>
      </c>
      <c r="E67" s="102" t="e">
        <f t="shared" si="1"/>
        <v>#VALUE!</v>
      </c>
      <c r="F67" s="102" t="e">
        <f t="shared" si="2"/>
        <v>#VALUE!</v>
      </c>
      <c r="G67" s="102" t="e">
        <f t="shared" si="3"/>
        <v>#VALUE!</v>
      </c>
      <c r="H67" s="102" t="e">
        <f t="shared" si="4"/>
        <v>#VALUE!</v>
      </c>
      <c r="I67" s="102" t="e">
        <f t="shared" si="5"/>
        <v>#VALUE!</v>
      </c>
      <c r="J67" s="102" t="e">
        <f t="shared" si="6"/>
        <v>#VALUE!</v>
      </c>
      <c r="K67" s="102" t="e">
        <f t="shared" si="7"/>
        <v>#VALUE!</v>
      </c>
      <c r="L67" s="107"/>
      <c r="M67" s="107" t="e">
        <f t="shared" si="8"/>
        <v>#VALUE!</v>
      </c>
      <c r="N67" s="107" t="e">
        <f t="shared" si="9"/>
        <v>#VALUE!</v>
      </c>
      <c r="O67" s="107" t="e">
        <f t="shared" si="10"/>
        <v>#VALUE!</v>
      </c>
      <c r="P67" s="92"/>
      <c r="Q67" s="92"/>
      <c r="R67" s="92"/>
      <c r="S67" s="92"/>
      <c r="T67" s="92"/>
      <c r="U67" s="92"/>
      <c r="V67" s="92"/>
    </row>
    <row r="68" spans="1:22" ht="12" customHeight="1" x14ac:dyDescent="0.25">
      <c r="A68" s="52">
        <v>1</v>
      </c>
      <c r="B68" s="52">
        <v>1718</v>
      </c>
      <c r="C68" s="53" t="s">
        <v>203</v>
      </c>
      <c r="D68" s="102" t="e">
        <f t="shared" si="0"/>
        <v>#VALUE!</v>
      </c>
      <c r="E68" s="102" t="e">
        <f t="shared" si="1"/>
        <v>#VALUE!</v>
      </c>
      <c r="F68" s="102" t="e">
        <f t="shared" si="2"/>
        <v>#VALUE!</v>
      </c>
      <c r="G68" s="102" t="e">
        <f t="shared" si="3"/>
        <v>#VALUE!</v>
      </c>
      <c r="H68" s="102" t="e">
        <f t="shared" si="4"/>
        <v>#VALUE!</v>
      </c>
      <c r="I68" s="102" t="e">
        <f t="shared" si="5"/>
        <v>#VALUE!</v>
      </c>
      <c r="J68" s="102" t="e">
        <f t="shared" si="6"/>
        <v>#VALUE!</v>
      </c>
      <c r="K68" s="102" t="e">
        <f t="shared" si="7"/>
        <v>#VALUE!</v>
      </c>
      <c r="L68" s="107"/>
      <c r="M68" s="107" t="e">
        <f t="shared" si="8"/>
        <v>#VALUE!</v>
      </c>
      <c r="N68" s="107" t="e">
        <f t="shared" si="9"/>
        <v>#VALUE!</v>
      </c>
      <c r="O68" s="107" t="e">
        <f t="shared" si="10"/>
        <v>#VALUE!</v>
      </c>
      <c r="P68" s="92"/>
      <c r="Q68" s="92"/>
      <c r="R68" s="92"/>
      <c r="S68" s="92"/>
      <c r="T68" s="92"/>
      <c r="U68" s="92"/>
      <c r="V68" s="92"/>
    </row>
    <row r="69" spans="1:22" ht="12" customHeight="1" x14ac:dyDescent="0.25">
      <c r="A69" s="104">
        <v>1</v>
      </c>
      <c r="B69" s="104">
        <v>1719</v>
      </c>
      <c r="C69" s="105" t="s">
        <v>204</v>
      </c>
      <c r="D69" s="102" t="e">
        <f t="shared" si="0"/>
        <v>#VALUE!</v>
      </c>
      <c r="E69" s="102" t="e">
        <f t="shared" si="1"/>
        <v>#VALUE!</v>
      </c>
      <c r="F69" s="102" t="e">
        <f t="shared" si="2"/>
        <v>#VALUE!</v>
      </c>
      <c r="G69" s="102" t="e">
        <f t="shared" si="3"/>
        <v>#VALUE!</v>
      </c>
      <c r="H69" s="102" t="e">
        <f t="shared" si="4"/>
        <v>#VALUE!</v>
      </c>
      <c r="I69" s="102" t="e">
        <f t="shared" si="5"/>
        <v>#VALUE!</v>
      </c>
      <c r="J69" s="102" t="e">
        <f t="shared" si="6"/>
        <v>#VALUE!</v>
      </c>
      <c r="K69" s="106" t="e">
        <f t="shared" si="7"/>
        <v>#VALUE!</v>
      </c>
      <c r="L69" s="107"/>
      <c r="M69" s="107" t="e">
        <f t="shared" si="8"/>
        <v>#VALUE!</v>
      </c>
      <c r="N69" s="107" t="e">
        <f t="shared" si="9"/>
        <v>#VALUE!</v>
      </c>
      <c r="O69" s="107" t="e">
        <f t="shared" si="10"/>
        <v>#VALUE!</v>
      </c>
      <c r="P69" s="98"/>
      <c r="Q69" s="98"/>
      <c r="R69" s="98"/>
      <c r="S69" s="98"/>
      <c r="T69" s="98"/>
      <c r="U69" s="98"/>
      <c r="V69" s="98"/>
    </row>
    <row r="70" spans="1:22" ht="12" customHeight="1" x14ac:dyDescent="0.25">
      <c r="A70" s="104">
        <v>2</v>
      </c>
      <c r="B70" s="104">
        <v>2111</v>
      </c>
      <c r="C70" s="105" t="s">
        <v>205</v>
      </c>
      <c r="D70" s="102">
        <f>SUMIF('PAAAS 2022'!$C$4:$C$251,$B70,'PAAAS 2022'!$S$4:$S$251)</f>
        <v>0</v>
      </c>
      <c r="E70" s="102">
        <f>SUMIF('PAAAS 2022'!$C$4:$C$251,$B70,'PAAAS 2022'!$T$4:$T$251)</f>
        <v>430000</v>
      </c>
      <c r="F70" s="102">
        <f>SUMIF('PAAAS 2022'!$C$4:$C$251,$B70,'PAAAS 2022'!$U$4:$U$251)</f>
        <v>0</v>
      </c>
      <c r="G70" s="102">
        <f>SUMIF('PAAAS 2022'!$C$4:$C$251,$B70,'PAAAS 2022'!$V$4:$V$251)</f>
        <v>0</v>
      </c>
      <c r="H70" s="102">
        <f>SUMIF('PAAAS 2022'!$C$4:$C$251,$B70,'PAAAS 2022'!$W$4:$W$251)</f>
        <v>40000</v>
      </c>
      <c r="I70" s="102">
        <f>SUMIF('PAAAS 2022'!$C$4:$C$251,$B70,'PAAAS 2022'!$X$4:$X$251)</f>
        <v>0</v>
      </c>
      <c r="J70" s="102">
        <f>SUMIF('PAAAS 2022'!$C$4:$C$251,$B70,'PAAAS 2022'!$Y$4:$Y$251)</f>
        <v>50000</v>
      </c>
      <c r="K70" s="106">
        <f t="shared" si="7"/>
        <v>520000</v>
      </c>
      <c r="L70" s="108">
        <f t="shared" ref="L70:L435" si="11">E70+H70</f>
        <v>470000</v>
      </c>
      <c r="M70" s="107"/>
      <c r="N70" s="108">
        <f t="shared" si="9"/>
        <v>0</v>
      </c>
      <c r="O70" s="108">
        <f t="shared" si="10"/>
        <v>50000</v>
      </c>
      <c r="P70" s="98"/>
      <c r="Q70" s="98"/>
      <c r="R70" s="98"/>
      <c r="S70" s="98"/>
      <c r="T70" s="98"/>
      <c r="U70" s="98"/>
      <c r="V70" s="98"/>
    </row>
    <row r="71" spans="1:22" ht="12" customHeight="1" x14ac:dyDescent="0.25">
      <c r="A71" s="104">
        <v>2</v>
      </c>
      <c r="B71" s="104">
        <v>2121</v>
      </c>
      <c r="C71" s="105" t="s">
        <v>206</v>
      </c>
      <c r="D71" s="102">
        <f>SUMIF('PAAAS 2022'!$C$4:$C$251,$B71,'PAAAS 2022'!$S$4:$S$251)</f>
        <v>0</v>
      </c>
      <c r="E71" s="102">
        <f>SUMIF('PAAAS 2022'!$C$4:$C$251,$B71,'PAAAS 2022'!$T$4:$T$251)</f>
        <v>135000</v>
      </c>
      <c r="F71" s="102">
        <f>SUMIF('PAAAS 2022'!$C$4:$C$251,$B71,'PAAAS 2022'!$U$4:$U$251)</f>
        <v>0</v>
      </c>
      <c r="G71" s="102">
        <f>SUMIF('PAAAS 2022'!$C$4:$C$251,$B71,'PAAAS 2022'!$V$4:$V$251)</f>
        <v>0</v>
      </c>
      <c r="H71" s="102">
        <f>SUMIF('PAAAS 2022'!$C$4:$C$251,$B71,'PAAAS 2022'!$W$4:$W$251)</f>
        <v>0</v>
      </c>
      <c r="I71" s="102">
        <f>SUMIF('PAAAS 2022'!$C$4:$C$251,$B71,'PAAAS 2022'!$X$4:$X$251)</f>
        <v>0</v>
      </c>
      <c r="J71" s="102">
        <f>SUMIF('PAAAS 2022'!$C$4:$C$251,$B71,'PAAAS 2022'!$Y$4:$Y$251)</f>
        <v>0</v>
      </c>
      <c r="K71" s="106">
        <f t="shared" si="7"/>
        <v>135000</v>
      </c>
      <c r="L71" s="108">
        <f t="shared" si="11"/>
        <v>135000</v>
      </c>
      <c r="M71" s="107"/>
      <c r="N71" s="108">
        <f t="shared" si="9"/>
        <v>0</v>
      </c>
      <c r="O71" s="108">
        <f t="shared" si="10"/>
        <v>0</v>
      </c>
      <c r="P71" s="98"/>
      <c r="Q71" s="98"/>
      <c r="R71" s="98"/>
      <c r="S71" s="98"/>
      <c r="T71" s="98"/>
      <c r="U71" s="98"/>
      <c r="V71" s="98"/>
    </row>
    <row r="72" spans="1:22" ht="12" customHeight="1" x14ac:dyDescent="0.25">
      <c r="A72" s="52">
        <v>2</v>
      </c>
      <c r="B72" s="52">
        <v>2131</v>
      </c>
      <c r="C72" s="53" t="s">
        <v>207</v>
      </c>
      <c r="D72" s="102">
        <f>SUMIF('PAAAS 2022'!$C$4:$C$251,$B72,'PAAAS 2022'!$S$4:$S$251)</f>
        <v>0</v>
      </c>
      <c r="E72" s="102">
        <f>SUMIF('PAAAS 2022'!$C$4:$C$251,$B72,'PAAAS 2022'!$T$4:$T$251)</f>
        <v>0</v>
      </c>
      <c r="F72" s="102">
        <f>SUMIF('PAAAS 2022'!$C$4:$C$251,$B72,'PAAAS 2022'!$U$4:$U$251)</f>
        <v>0</v>
      </c>
      <c r="G72" s="102">
        <f>SUMIF('PAAAS 2022'!$C$4:$C$251,$B72,'PAAAS 2022'!$V$4:$V$251)</f>
        <v>0</v>
      </c>
      <c r="H72" s="102">
        <f>SUMIF('PAAAS 2022'!$C$4:$C$251,$B72,'PAAAS 2022'!$W$4:$W$251)</f>
        <v>0</v>
      </c>
      <c r="I72" s="102">
        <f>SUMIF('PAAAS 2022'!$C$4:$C$251,$B72,'PAAAS 2022'!$X$4:$X$251)</f>
        <v>0</v>
      </c>
      <c r="J72" s="102">
        <f>SUMIF('PAAAS 2022'!$C$4:$C$251,$B72,'PAAAS 2022'!$Y$4:$Y$251)</f>
        <v>0</v>
      </c>
      <c r="K72" s="106">
        <f t="shared" si="7"/>
        <v>0</v>
      </c>
      <c r="L72" s="108">
        <f t="shared" si="11"/>
        <v>0</v>
      </c>
      <c r="M72" s="103"/>
      <c r="N72" s="108">
        <f t="shared" si="9"/>
        <v>0</v>
      </c>
      <c r="O72" s="108">
        <f t="shared" si="10"/>
        <v>0</v>
      </c>
      <c r="P72" s="92"/>
      <c r="Q72" s="92"/>
      <c r="R72" s="92"/>
      <c r="S72" s="92"/>
      <c r="T72" s="92"/>
      <c r="U72" s="92"/>
      <c r="V72" s="92"/>
    </row>
    <row r="73" spans="1:22" ht="12" customHeight="1" x14ac:dyDescent="0.25">
      <c r="A73" s="104">
        <v>2</v>
      </c>
      <c r="B73" s="104">
        <v>2141</v>
      </c>
      <c r="C73" s="105" t="s">
        <v>208</v>
      </c>
      <c r="D73" s="102">
        <f>SUMIF('PAAAS 2022'!$C$4:$C$251,$B73,'PAAAS 2022'!$S$4:$S$251)</f>
        <v>0</v>
      </c>
      <c r="E73" s="102">
        <f>SUMIF('PAAAS 2022'!$C$4:$C$251,$B73,'PAAAS 2022'!$T$4:$T$251)</f>
        <v>550000</v>
      </c>
      <c r="F73" s="102">
        <f>SUMIF('PAAAS 2022'!$C$4:$C$251,$B73,'PAAAS 2022'!$U$4:$U$251)</f>
        <v>0</v>
      </c>
      <c r="G73" s="102">
        <f>SUMIF('PAAAS 2022'!$C$4:$C$251,$B73,'PAAAS 2022'!$V$4:$V$251)</f>
        <v>0</v>
      </c>
      <c r="H73" s="102">
        <f>SUMIF('PAAAS 2022'!$C$4:$C$251,$B73,'PAAAS 2022'!$W$4:$W$251)</f>
        <v>0</v>
      </c>
      <c r="I73" s="102">
        <f>SUMIF('PAAAS 2022'!$C$4:$C$251,$B73,'PAAAS 2022'!$X$4:$X$251)</f>
        <v>0</v>
      </c>
      <c r="J73" s="102">
        <f>SUMIF('PAAAS 2022'!$C$4:$C$251,$B73,'PAAAS 2022'!$Y$4:$Y$251)</f>
        <v>0</v>
      </c>
      <c r="K73" s="106">
        <f t="shared" si="7"/>
        <v>550000</v>
      </c>
      <c r="L73" s="108">
        <f t="shared" si="11"/>
        <v>550000</v>
      </c>
      <c r="M73" s="107"/>
      <c r="N73" s="108">
        <f t="shared" si="9"/>
        <v>0</v>
      </c>
      <c r="O73" s="108">
        <f t="shared" si="10"/>
        <v>0</v>
      </c>
      <c r="P73" s="98"/>
      <c r="Q73" s="98"/>
      <c r="R73" s="98"/>
      <c r="S73" s="98"/>
      <c r="T73" s="98"/>
      <c r="U73" s="98"/>
      <c r="V73" s="98"/>
    </row>
    <row r="74" spans="1:22" ht="12" customHeight="1" x14ac:dyDescent="0.25">
      <c r="A74" s="104">
        <v>2</v>
      </c>
      <c r="B74" s="104">
        <v>2151</v>
      </c>
      <c r="C74" s="105" t="s">
        <v>209</v>
      </c>
      <c r="D74" s="102">
        <f>SUMIF('PAAAS 2022'!$C$4:$C$251,$B74,'PAAAS 2022'!$S$4:$S$251)</f>
        <v>300000</v>
      </c>
      <c r="E74" s="102">
        <f>SUMIF('PAAAS 2022'!$C$4:$C$251,$B74,'PAAAS 2022'!$T$4:$T$251)</f>
        <v>155000</v>
      </c>
      <c r="F74" s="102">
        <f>SUMIF('PAAAS 2022'!$C$4:$C$251,$B74,'PAAAS 2022'!$U$4:$U$251)</f>
        <v>0</v>
      </c>
      <c r="G74" s="102">
        <f>SUMIF('PAAAS 2022'!$C$4:$C$251,$B74,'PAAAS 2022'!$V$4:$V$251)</f>
        <v>0</v>
      </c>
      <c r="H74" s="102">
        <f>SUMIF('PAAAS 2022'!$C$4:$C$251,$B74,'PAAAS 2022'!$W$4:$W$251)</f>
        <v>0</v>
      </c>
      <c r="I74" s="102">
        <f>SUMIF('PAAAS 2022'!$C$4:$C$251,$B74,'PAAAS 2022'!$X$4:$X$251)</f>
        <v>100000</v>
      </c>
      <c r="J74" s="102">
        <f>SUMIF('PAAAS 2022'!$C$4:$C$251,$B74,'PAAAS 2022'!$Y$4:$Y$251)</f>
        <v>100000</v>
      </c>
      <c r="K74" s="106">
        <f t="shared" si="7"/>
        <v>655000</v>
      </c>
      <c r="L74" s="108">
        <f t="shared" si="11"/>
        <v>155000</v>
      </c>
      <c r="M74" s="107"/>
      <c r="N74" s="108">
        <f t="shared" si="9"/>
        <v>300000</v>
      </c>
      <c r="O74" s="108">
        <f t="shared" si="10"/>
        <v>200000</v>
      </c>
      <c r="P74" s="98"/>
      <c r="Q74" s="98"/>
      <c r="R74" s="98"/>
      <c r="S74" s="98"/>
      <c r="T74" s="98"/>
      <c r="U74" s="98"/>
      <c r="V74" s="98"/>
    </row>
    <row r="75" spans="1:22" ht="12" customHeight="1" x14ac:dyDescent="0.25">
      <c r="A75" s="104">
        <v>2</v>
      </c>
      <c r="B75" s="104">
        <v>2161</v>
      </c>
      <c r="C75" s="105" t="s">
        <v>210</v>
      </c>
      <c r="D75" s="102">
        <f>SUMIF('PAAAS 2022'!$C$4:$C$251,$B75,'PAAAS 2022'!$S$4:$S$251)</f>
        <v>0</v>
      </c>
      <c r="E75" s="102">
        <f>SUMIF('PAAAS 2022'!$C$4:$C$251,$B75,'PAAAS 2022'!$T$4:$T$251)</f>
        <v>978850</v>
      </c>
      <c r="F75" s="102">
        <f>SUMIF('PAAAS 2022'!$C$4:$C$251,$B75,'PAAAS 2022'!$U$4:$U$251)</f>
        <v>0</v>
      </c>
      <c r="G75" s="102">
        <f>SUMIF('PAAAS 2022'!$C$4:$C$251,$B75,'PAAAS 2022'!$V$4:$V$251)</f>
        <v>0</v>
      </c>
      <c r="H75" s="102">
        <f>SUMIF('PAAAS 2022'!$C$4:$C$251,$B75,'PAAAS 2022'!$W$4:$W$251)</f>
        <v>58500</v>
      </c>
      <c r="I75" s="102">
        <f>SUMIF('PAAAS 2022'!$C$4:$C$251,$B75,'PAAAS 2022'!$X$4:$X$251)</f>
        <v>0</v>
      </c>
      <c r="J75" s="102">
        <f>SUMIF('PAAAS 2022'!$C$4:$C$251,$B75,'PAAAS 2022'!$Y$4:$Y$251)</f>
        <v>50000</v>
      </c>
      <c r="K75" s="106">
        <f t="shared" si="7"/>
        <v>1087350</v>
      </c>
      <c r="L75" s="108">
        <f t="shared" si="11"/>
        <v>1037350</v>
      </c>
      <c r="M75" s="107"/>
      <c r="N75" s="108">
        <f t="shared" si="9"/>
        <v>0</v>
      </c>
      <c r="O75" s="108">
        <f t="shared" si="10"/>
        <v>50000</v>
      </c>
      <c r="P75" s="98"/>
      <c r="Q75" s="98"/>
      <c r="R75" s="98"/>
      <c r="S75" s="98"/>
      <c r="T75" s="98"/>
      <c r="U75" s="98"/>
      <c r="V75" s="98"/>
    </row>
    <row r="76" spans="1:22" ht="12" customHeight="1" x14ac:dyDescent="0.25">
      <c r="A76" s="104">
        <v>2</v>
      </c>
      <c r="B76" s="104">
        <v>2171</v>
      </c>
      <c r="C76" s="105" t="s">
        <v>211</v>
      </c>
      <c r="D76" s="102">
        <f>SUMIF('PAAAS 2022'!$C$4:$C$251,$B76,'PAAAS 2022'!$S$4:$S$251)</f>
        <v>0</v>
      </c>
      <c r="E76" s="102">
        <f>SUMIF('PAAAS 2022'!$C$4:$C$251,$B76,'PAAAS 2022'!$T$4:$T$251)</f>
        <v>250000</v>
      </c>
      <c r="F76" s="102">
        <f>SUMIF('PAAAS 2022'!$C$4:$C$251,$B76,'PAAAS 2022'!$U$4:$U$251)</f>
        <v>0</v>
      </c>
      <c r="G76" s="102">
        <f>SUMIF('PAAAS 2022'!$C$4:$C$251,$B76,'PAAAS 2022'!$V$4:$V$251)</f>
        <v>0</v>
      </c>
      <c r="H76" s="102">
        <f>SUMIF('PAAAS 2022'!$C$4:$C$251,$B76,'PAAAS 2022'!$W$4:$W$251)</f>
        <v>0</v>
      </c>
      <c r="I76" s="102">
        <f>SUMIF('PAAAS 2022'!$C$4:$C$251,$B76,'PAAAS 2022'!$X$4:$X$251)</f>
        <v>0</v>
      </c>
      <c r="J76" s="102">
        <f>SUMIF('PAAAS 2022'!$C$4:$C$251,$B76,'PAAAS 2022'!$Y$4:$Y$251)</f>
        <v>0</v>
      </c>
      <c r="K76" s="106">
        <f t="shared" si="7"/>
        <v>250000</v>
      </c>
      <c r="L76" s="108">
        <f t="shared" si="11"/>
        <v>250000</v>
      </c>
      <c r="M76" s="107"/>
      <c r="N76" s="108">
        <f t="shared" si="9"/>
        <v>0</v>
      </c>
      <c r="O76" s="108">
        <f t="shared" si="10"/>
        <v>0</v>
      </c>
      <c r="P76" s="98"/>
      <c r="Q76" s="98"/>
      <c r="R76" s="98"/>
      <c r="S76" s="98"/>
      <c r="T76" s="98"/>
      <c r="U76" s="98"/>
      <c r="V76" s="98"/>
    </row>
    <row r="77" spans="1:22" ht="12" customHeight="1" x14ac:dyDescent="0.25">
      <c r="A77" s="104">
        <v>2</v>
      </c>
      <c r="B77" s="104">
        <v>2181</v>
      </c>
      <c r="C77" s="105" t="s">
        <v>212</v>
      </c>
      <c r="D77" s="102">
        <f>SUMIF('PAAAS 2022'!$C$4:$C$251,$B77,'PAAAS 2022'!$S$4:$S$251)</f>
        <v>0</v>
      </c>
      <c r="E77" s="102">
        <f>SUMIF('PAAAS 2022'!$C$4:$C$251,$B77,'PAAAS 2022'!$T$4:$T$251)</f>
        <v>0</v>
      </c>
      <c r="F77" s="102">
        <f>SUMIF('PAAAS 2022'!$C$4:$C$251,$B77,'PAAAS 2022'!$U$4:$U$251)</f>
        <v>0</v>
      </c>
      <c r="G77" s="102">
        <f>SUMIF('PAAAS 2022'!$C$4:$C$251,$B77,'PAAAS 2022'!$V$4:$V$251)</f>
        <v>0</v>
      </c>
      <c r="H77" s="102">
        <f>SUMIF('PAAAS 2022'!$C$4:$C$251,$B77,'PAAAS 2022'!$W$4:$W$251)</f>
        <v>0</v>
      </c>
      <c r="I77" s="102">
        <f>SUMIF('PAAAS 2022'!$C$4:$C$251,$B77,'PAAAS 2022'!$X$4:$X$251)</f>
        <v>0</v>
      </c>
      <c r="J77" s="102">
        <f>SUMIF('PAAAS 2022'!$C$4:$C$251,$B77,'PAAAS 2022'!$Y$4:$Y$251)</f>
        <v>0</v>
      </c>
      <c r="K77" s="106">
        <f t="shared" si="7"/>
        <v>0</v>
      </c>
      <c r="L77" s="108">
        <f t="shared" si="11"/>
        <v>0</v>
      </c>
      <c r="M77" s="107"/>
      <c r="N77" s="108">
        <f t="shared" si="9"/>
        <v>0</v>
      </c>
      <c r="O77" s="108">
        <f t="shared" si="10"/>
        <v>0</v>
      </c>
      <c r="P77" s="98"/>
      <c r="Q77" s="98"/>
      <c r="R77" s="98"/>
      <c r="S77" s="98"/>
      <c r="T77" s="98"/>
      <c r="U77" s="98"/>
      <c r="V77" s="98"/>
    </row>
    <row r="78" spans="1:22" ht="12" customHeight="1" x14ac:dyDescent="0.25">
      <c r="A78" s="52">
        <v>2</v>
      </c>
      <c r="B78" s="52">
        <v>2182</v>
      </c>
      <c r="C78" s="53" t="s">
        <v>213</v>
      </c>
      <c r="D78" s="102">
        <f>SUMIF('PAAAS 2022'!$C$4:$C$251,$B78,'PAAAS 2022'!$S$4:$S$251)</f>
        <v>0</v>
      </c>
      <c r="E78" s="102">
        <f>SUMIF('PAAAS 2022'!$C$4:$C$251,$B78,'PAAAS 2022'!$T$4:$T$251)</f>
        <v>0</v>
      </c>
      <c r="F78" s="102">
        <f>SUMIF('PAAAS 2022'!$C$4:$C$251,$B78,'PAAAS 2022'!$U$4:$U$251)</f>
        <v>0</v>
      </c>
      <c r="G78" s="102">
        <f>SUMIF('PAAAS 2022'!$C$4:$C$251,$B78,'PAAAS 2022'!$V$4:$V$251)</f>
        <v>0</v>
      </c>
      <c r="H78" s="102">
        <f>SUMIF('PAAAS 2022'!$C$4:$C$251,$B78,'PAAAS 2022'!$W$4:$W$251)</f>
        <v>0</v>
      </c>
      <c r="I78" s="102">
        <f>SUMIF('PAAAS 2022'!$C$4:$C$251,$B78,'PAAAS 2022'!$X$4:$X$251)</f>
        <v>0</v>
      </c>
      <c r="J78" s="102">
        <f>SUMIF('PAAAS 2022'!$C$4:$C$251,$B78,'PAAAS 2022'!$Y$4:$Y$251)</f>
        <v>0</v>
      </c>
      <c r="K78" s="106">
        <f t="shared" si="7"/>
        <v>0</v>
      </c>
      <c r="L78" s="108">
        <f t="shared" si="11"/>
        <v>0</v>
      </c>
      <c r="M78" s="103"/>
      <c r="N78" s="108">
        <f t="shared" si="9"/>
        <v>0</v>
      </c>
      <c r="O78" s="108">
        <f t="shared" si="10"/>
        <v>0</v>
      </c>
      <c r="P78" s="92"/>
      <c r="Q78" s="92"/>
      <c r="R78" s="92"/>
      <c r="S78" s="92"/>
      <c r="T78" s="92"/>
      <c r="U78" s="92"/>
      <c r="V78" s="92"/>
    </row>
    <row r="79" spans="1:22" ht="12" customHeight="1" x14ac:dyDescent="0.25">
      <c r="A79" s="52">
        <v>2</v>
      </c>
      <c r="B79" s="52">
        <v>2183</v>
      </c>
      <c r="C79" s="53" t="s">
        <v>214</v>
      </c>
      <c r="D79" s="102">
        <f>SUMIF('PAAAS 2022'!$C$4:$C$251,$B79,'PAAAS 2022'!$S$4:$S$251)</f>
        <v>0</v>
      </c>
      <c r="E79" s="102">
        <f>SUMIF('PAAAS 2022'!$C$4:$C$251,$B79,'PAAAS 2022'!$T$4:$T$251)</f>
        <v>0</v>
      </c>
      <c r="F79" s="102">
        <f>SUMIF('PAAAS 2022'!$C$4:$C$251,$B79,'PAAAS 2022'!$U$4:$U$251)</f>
        <v>0</v>
      </c>
      <c r="G79" s="102">
        <f>SUMIF('PAAAS 2022'!$C$4:$C$251,$B79,'PAAAS 2022'!$V$4:$V$251)</f>
        <v>0</v>
      </c>
      <c r="H79" s="102">
        <f>SUMIF('PAAAS 2022'!$C$4:$C$251,$B79,'PAAAS 2022'!$W$4:$W$251)</f>
        <v>0</v>
      </c>
      <c r="I79" s="102">
        <f>SUMIF('PAAAS 2022'!$C$4:$C$251,$B79,'PAAAS 2022'!$X$4:$X$251)</f>
        <v>0</v>
      </c>
      <c r="J79" s="102">
        <f>SUMIF('PAAAS 2022'!$C$4:$C$251,$B79,'PAAAS 2022'!$Y$4:$Y$251)</f>
        <v>0</v>
      </c>
      <c r="K79" s="106">
        <f t="shared" si="7"/>
        <v>0</v>
      </c>
      <c r="L79" s="108">
        <f t="shared" si="11"/>
        <v>0</v>
      </c>
      <c r="M79" s="103"/>
      <c r="N79" s="108">
        <f t="shared" si="9"/>
        <v>0</v>
      </c>
      <c r="O79" s="108">
        <f t="shared" si="10"/>
        <v>0</v>
      </c>
      <c r="P79" s="92"/>
      <c r="Q79" s="92"/>
      <c r="R79" s="92"/>
      <c r="S79" s="92"/>
      <c r="T79" s="92"/>
      <c r="U79" s="92"/>
      <c r="V79" s="92"/>
    </row>
    <row r="80" spans="1:22" ht="12" customHeight="1" x14ac:dyDescent="0.25">
      <c r="A80" s="52">
        <v>2</v>
      </c>
      <c r="B80" s="52">
        <v>2211</v>
      </c>
      <c r="C80" s="53" t="s">
        <v>215</v>
      </c>
      <c r="D80" s="102">
        <f>SUMIF('PAAAS 2022'!$C$4:$C$251,$B80,'PAAAS 2022'!$S$4:$S$251)</f>
        <v>0</v>
      </c>
      <c r="E80" s="102">
        <f>SUMIF('PAAAS 2022'!$C$4:$C$251,$B80,'PAAAS 2022'!$T$4:$T$251)</f>
        <v>0</v>
      </c>
      <c r="F80" s="102">
        <f>SUMIF('PAAAS 2022'!$C$4:$C$251,$B80,'PAAAS 2022'!$U$4:$U$251)</f>
        <v>0</v>
      </c>
      <c r="G80" s="102">
        <f>SUMIF('PAAAS 2022'!$C$4:$C$251,$B80,'PAAAS 2022'!$V$4:$V$251)</f>
        <v>0</v>
      </c>
      <c r="H80" s="102">
        <f>SUMIF('PAAAS 2022'!$C$4:$C$251,$B80,'PAAAS 2022'!$W$4:$W$251)</f>
        <v>0</v>
      </c>
      <c r="I80" s="102">
        <f>SUMIF('PAAAS 2022'!$C$4:$C$251,$B80,'PAAAS 2022'!$X$4:$X$251)</f>
        <v>0</v>
      </c>
      <c r="J80" s="102">
        <f>SUMIF('PAAAS 2022'!$C$4:$C$251,$B80,'PAAAS 2022'!$Y$4:$Y$251)</f>
        <v>0</v>
      </c>
      <c r="K80" s="106">
        <f t="shared" si="7"/>
        <v>0</v>
      </c>
      <c r="L80" s="108">
        <f t="shared" si="11"/>
        <v>0</v>
      </c>
      <c r="M80" s="103"/>
      <c r="N80" s="108">
        <f t="shared" si="9"/>
        <v>0</v>
      </c>
      <c r="O80" s="108">
        <f t="shared" si="10"/>
        <v>0</v>
      </c>
      <c r="P80" s="92"/>
      <c r="Q80" s="92"/>
      <c r="R80" s="92"/>
      <c r="S80" s="92"/>
      <c r="T80" s="92"/>
      <c r="U80" s="92"/>
      <c r="V80" s="92"/>
    </row>
    <row r="81" spans="1:22" ht="12" customHeight="1" x14ac:dyDescent="0.25">
      <c r="A81" s="104">
        <v>2</v>
      </c>
      <c r="B81" s="104">
        <v>2212</v>
      </c>
      <c r="C81" s="105" t="s">
        <v>216</v>
      </c>
      <c r="D81" s="102">
        <f>SUMIF('PAAAS 2022'!$C$4:$C$251,$B81,'PAAAS 2022'!$S$4:$S$251)</f>
        <v>0</v>
      </c>
      <c r="E81" s="102">
        <f>SUMIF('PAAAS 2022'!$C$4:$C$251,$B81,'PAAAS 2022'!$T$4:$T$251)</f>
        <v>100000</v>
      </c>
      <c r="F81" s="102">
        <f>SUMIF('PAAAS 2022'!$C$4:$C$251,$B81,'PAAAS 2022'!$U$4:$U$251)</f>
        <v>0</v>
      </c>
      <c r="G81" s="102">
        <f>SUMIF('PAAAS 2022'!$C$4:$C$251,$B81,'PAAAS 2022'!$V$4:$V$251)</f>
        <v>0</v>
      </c>
      <c r="H81" s="102">
        <f>SUMIF('PAAAS 2022'!$C$4:$C$251,$B81,'PAAAS 2022'!$W$4:$W$251)</f>
        <v>0</v>
      </c>
      <c r="I81" s="102">
        <f>SUMIF('PAAAS 2022'!$C$4:$C$251,$B81,'PAAAS 2022'!$X$4:$X$251)</f>
        <v>0</v>
      </c>
      <c r="J81" s="102">
        <f>SUMIF('PAAAS 2022'!$C$4:$C$251,$B81,'PAAAS 2022'!$Y$4:$Y$251)</f>
        <v>0</v>
      </c>
      <c r="K81" s="106">
        <f t="shared" si="7"/>
        <v>100000</v>
      </c>
      <c r="L81" s="108">
        <f t="shared" si="11"/>
        <v>100000</v>
      </c>
      <c r="M81" s="107"/>
      <c r="N81" s="108">
        <f t="shared" si="9"/>
        <v>0</v>
      </c>
      <c r="O81" s="108">
        <f t="shared" si="10"/>
        <v>0</v>
      </c>
      <c r="P81" s="98"/>
      <c r="Q81" s="98"/>
      <c r="R81" s="98"/>
      <c r="S81" s="98"/>
      <c r="T81" s="98"/>
      <c r="U81" s="98"/>
      <c r="V81" s="98"/>
    </row>
    <row r="82" spans="1:22" ht="12" customHeight="1" x14ac:dyDescent="0.25">
      <c r="A82" s="104">
        <v>2</v>
      </c>
      <c r="B82" s="104">
        <v>2213</v>
      </c>
      <c r="C82" s="105" t="s">
        <v>217</v>
      </c>
      <c r="D82" s="102">
        <f>SUMIF('PAAAS 2022'!$C$4:$C$251,$B82,'PAAAS 2022'!$S$4:$S$251)</f>
        <v>0</v>
      </c>
      <c r="E82" s="102">
        <f>SUMIF('PAAAS 2022'!$C$4:$C$251,$B82,'PAAAS 2022'!$T$4:$T$251)</f>
        <v>10000</v>
      </c>
      <c r="F82" s="102">
        <f>SUMIF('PAAAS 2022'!$C$4:$C$251,$B82,'PAAAS 2022'!$U$4:$U$251)</f>
        <v>0</v>
      </c>
      <c r="G82" s="102">
        <f>SUMIF('PAAAS 2022'!$C$4:$C$251,$B82,'PAAAS 2022'!$V$4:$V$251)</f>
        <v>0</v>
      </c>
      <c r="H82" s="102">
        <f>SUMIF('PAAAS 2022'!$C$4:$C$251,$B82,'PAAAS 2022'!$W$4:$W$251)</f>
        <v>0</v>
      </c>
      <c r="I82" s="102">
        <f>SUMIF('PAAAS 2022'!$C$4:$C$251,$B82,'PAAAS 2022'!$X$4:$X$251)</f>
        <v>0</v>
      </c>
      <c r="J82" s="102">
        <f>SUMIF('PAAAS 2022'!$C$4:$C$251,$B82,'PAAAS 2022'!$Y$4:$Y$251)</f>
        <v>0</v>
      </c>
      <c r="K82" s="106">
        <f t="shared" si="7"/>
        <v>10000</v>
      </c>
      <c r="L82" s="108">
        <f t="shared" si="11"/>
        <v>10000</v>
      </c>
      <c r="M82" s="107"/>
      <c r="N82" s="108">
        <f t="shared" si="9"/>
        <v>0</v>
      </c>
      <c r="O82" s="108">
        <f t="shared" si="10"/>
        <v>0</v>
      </c>
      <c r="P82" s="98"/>
      <c r="Q82" s="98"/>
      <c r="R82" s="98"/>
      <c r="S82" s="98"/>
      <c r="T82" s="98"/>
      <c r="U82" s="98"/>
      <c r="V82" s="98"/>
    </row>
    <row r="83" spans="1:22" ht="12" customHeight="1" x14ac:dyDescent="0.25">
      <c r="A83" s="104">
        <v>2</v>
      </c>
      <c r="B83" s="104">
        <v>2214</v>
      </c>
      <c r="C83" s="105" t="s">
        <v>218</v>
      </c>
      <c r="D83" s="102">
        <f>SUMIF('PAAAS 2022'!$C$4:$C$251,$B83,'PAAAS 2022'!$S$4:$S$251)</f>
        <v>0</v>
      </c>
      <c r="E83" s="102">
        <f>SUMIF('PAAAS 2022'!$C$4:$C$251,$B83,'PAAAS 2022'!$T$4:$T$251)</f>
        <v>195000</v>
      </c>
      <c r="F83" s="102">
        <f>SUMIF('PAAAS 2022'!$C$4:$C$251,$B83,'PAAAS 2022'!$U$4:$U$251)</f>
        <v>0</v>
      </c>
      <c r="G83" s="102">
        <f>SUMIF('PAAAS 2022'!$C$4:$C$251,$B83,'PAAAS 2022'!$V$4:$V$251)</f>
        <v>0</v>
      </c>
      <c r="H83" s="102">
        <f>SUMIF('PAAAS 2022'!$C$4:$C$251,$B83,'PAAAS 2022'!$W$4:$W$251)</f>
        <v>0</v>
      </c>
      <c r="I83" s="102">
        <f>SUMIF('PAAAS 2022'!$C$4:$C$251,$B83,'PAAAS 2022'!$X$4:$X$251)</f>
        <v>2000</v>
      </c>
      <c r="J83" s="102">
        <f>SUMIF('PAAAS 2022'!$C$4:$C$251,$B83,'PAAAS 2022'!$Y$4:$Y$251)</f>
        <v>0</v>
      </c>
      <c r="K83" s="106">
        <f t="shared" si="7"/>
        <v>197000</v>
      </c>
      <c r="L83" s="108">
        <f t="shared" si="11"/>
        <v>195000</v>
      </c>
      <c r="M83" s="107"/>
      <c r="N83" s="108">
        <f t="shared" si="9"/>
        <v>0</v>
      </c>
      <c r="O83" s="108">
        <f t="shared" si="10"/>
        <v>2000</v>
      </c>
      <c r="P83" s="98"/>
      <c r="Q83" s="98"/>
      <c r="R83" s="98"/>
      <c r="S83" s="98"/>
      <c r="T83" s="98"/>
      <c r="U83" s="98"/>
      <c r="V83" s="98"/>
    </row>
    <row r="84" spans="1:22" ht="12" customHeight="1" x14ac:dyDescent="0.25">
      <c r="A84" s="52">
        <v>2</v>
      </c>
      <c r="B84" s="52">
        <v>2215</v>
      </c>
      <c r="C84" s="53" t="s">
        <v>219</v>
      </c>
      <c r="D84" s="102">
        <f>SUMIF('PAAAS 2022'!$C$4:$C$251,$B84,'PAAAS 2022'!$S$4:$S$251)</f>
        <v>0</v>
      </c>
      <c r="E84" s="102">
        <f>SUMIF('PAAAS 2022'!$C$4:$C$251,$B84,'PAAAS 2022'!$T$4:$T$251)</f>
        <v>0</v>
      </c>
      <c r="F84" s="102">
        <f>SUMIF('PAAAS 2022'!$C$4:$C$251,$B84,'PAAAS 2022'!$U$4:$U$251)</f>
        <v>0</v>
      </c>
      <c r="G84" s="102">
        <f>SUMIF('PAAAS 2022'!$C$4:$C$251,$B84,'PAAAS 2022'!$V$4:$V$251)</f>
        <v>0</v>
      </c>
      <c r="H84" s="102">
        <f>SUMIF('PAAAS 2022'!$C$4:$C$251,$B84,'PAAAS 2022'!$W$4:$W$251)</f>
        <v>0</v>
      </c>
      <c r="I84" s="102">
        <f>SUMIF('PAAAS 2022'!$C$4:$C$251,$B84,'PAAAS 2022'!$X$4:$X$251)</f>
        <v>0</v>
      </c>
      <c r="J84" s="102">
        <f>SUMIF('PAAAS 2022'!$C$4:$C$251,$B84,'PAAAS 2022'!$Y$4:$Y$251)</f>
        <v>0</v>
      </c>
      <c r="K84" s="106">
        <f t="shared" si="7"/>
        <v>0</v>
      </c>
      <c r="L84" s="108">
        <f t="shared" si="11"/>
        <v>0</v>
      </c>
      <c r="M84" s="103"/>
      <c r="N84" s="108">
        <f t="shared" si="9"/>
        <v>0</v>
      </c>
      <c r="O84" s="108">
        <f t="shared" si="10"/>
        <v>0</v>
      </c>
      <c r="P84" s="92"/>
      <c r="Q84" s="92"/>
      <c r="R84" s="92"/>
      <c r="S84" s="92"/>
      <c r="T84" s="92"/>
      <c r="U84" s="92"/>
      <c r="V84" s="92"/>
    </row>
    <row r="85" spans="1:22" ht="12" customHeight="1" x14ac:dyDescent="0.25">
      <c r="A85" s="52">
        <v>2</v>
      </c>
      <c r="B85" s="52">
        <v>2216</v>
      </c>
      <c r="C85" s="53" t="s">
        <v>220</v>
      </c>
      <c r="D85" s="102">
        <f>SUMIF('PAAAS 2022'!$C$4:$C$251,$B85,'PAAAS 2022'!$S$4:$S$251)</f>
        <v>0</v>
      </c>
      <c r="E85" s="102">
        <f>SUMIF('PAAAS 2022'!$C$4:$C$251,$B85,'PAAAS 2022'!$T$4:$T$251)</f>
        <v>0</v>
      </c>
      <c r="F85" s="102">
        <f>SUMIF('PAAAS 2022'!$C$4:$C$251,$B85,'PAAAS 2022'!$U$4:$U$251)</f>
        <v>0</v>
      </c>
      <c r="G85" s="102">
        <f>SUMIF('PAAAS 2022'!$C$4:$C$251,$B85,'PAAAS 2022'!$V$4:$V$251)</f>
        <v>0</v>
      </c>
      <c r="H85" s="102">
        <f>SUMIF('PAAAS 2022'!$C$4:$C$251,$B85,'PAAAS 2022'!$W$4:$W$251)</f>
        <v>0</v>
      </c>
      <c r="I85" s="102">
        <f>SUMIF('PAAAS 2022'!$C$4:$C$251,$B85,'PAAAS 2022'!$X$4:$X$251)</f>
        <v>0</v>
      </c>
      <c r="J85" s="102">
        <f>SUMIF('PAAAS 2022'!$C$4:$C$251,$B85,'PAAAS 2022'!$Y$4:$Y$251)</f>
        <v>0</v>
      </c>
      <c r="K85" s="106">
        <f t="shared" si="7"/>
        <v>0</v>
      </c>
      <c r="L85" s="108">
        <f t="shared" si="11"/>
        <v>0</v>
      </c>
      <c r="M85" s="103"/>
      <c r="N85" s="108">
        <f t="shared" si="9"/>
        <v>0</v>
      </c>
      <c r="O85" s="108">
        <f t="shared" si="10"/>
        <v>0</v>
      </c>
      <c r="P85" s="92"/>
      <c r="Q85" s="92"/>
      <c r="R85" s="92"/>
      <c r="S85" s="92"/>
      <c r="T85" s="92"/>
      <c r="U85" s="92"/>
      <c r="V85" s="92"/>
    </row>
    <row r="86" spans="1:22" ht="12" customHeight="1" x14ac:dyDescent="0.25">
      <c r="A86" s="104">
        <v>2</v>
      </c>
      <c r="B86" s="104">
        <v>2221</v>
      </c>
      <c r="C86" s="105" t="s">
        <v>221</v>
      </c>
      <c r="D86" s="102">
        <f>SUMIF('PAAAS 2022'!$C$4:$C$251,$B86,'PAAAS 2022'!$S$4:$S$251)</f>
        <v>0</v>
      </c>
      <c r="E86" s="102">
        <f>SUMIF('PAAAS 2022'!$C$4:$C$251,$B86,'PAAAS 2022'!$T$4:$T$251)</f>
        <v>7000</v>
      </c>
      <c r="F86" s="102">
        <f>SUMIF('PAAAS 2022'!$C$4:$C$251,$B86,'PAAAS 2022'!$U$4:$U$251)</f>
        <v>0</v>
      </c>
      <c r="G86" s="102">
        <f>SUMIF('PAAAS 2022'!$C$4:$C$251,$B86,'PAAAS 2022'!$V$4:$V$251)</f>
        <v>0</v>
      </c>
      <c r="H86" s="102">
        <f>SUMIF('PAAAS 2022'!$C$4:$C$251,$B86,'PAAAS 2022'!$W$4:$W$251)</f>
        <v>0</v>
      </c>
      <c r="I86" s="102">
        <f>SUMIF('PAAAS 2022'!$C$4:$C$251,$B86,'PAAAS 2022'!$X$4:$X$251)</f>
        <v>0</v>
      </c>
      <c r="J86" s="102">
        <f>SUMIF('PAAAS 2022'!$C$4:$C$251,$B86,'PAAAS 2022'!$Y$4:$Y$251)</f>
        <v>0</v>
      </c>
      <c r="K86" s="106">
        <f t="shared" si="7"/>
        <v>7000</v>
      </c>
      <c r="L86" s="108">
        <f t="shared" si="11"/>
        <v>7000</v>
      </c>
      <c r="M86" s="107"/>
      <c r="N86" s="108">
        <f t="shared" si="9"/>
        <v>0</v>
      </c>
      <c r="O86" s="108">
        <f t="shared" si="10"/>
        <v>0</v>
      </c>
      <c r="P86" s="98"/>
      <c r="Q86" s="98"/>
      <c r="R86" s="98"/>
      <c r="S86" s="98"/>
      <c r="T86" s="98"/>
      <c r="U86" s="98"/>
      <c r="V86" s="98"/>
    </row>
    <row r="87" spans="1:22" ht="12" customHeight="1" x14ac:dyDescent="0.25">
      <c r="A87" s="104">
        <v>2</v>
      </c>
      <c r="B87" s="104">
        <v>2231</v>
      </c>
      <c r="C87" s="105" t="s">
        <v>222</v>
      </c>
      <c r="D87" s="102">
        <f>SUMIF('PAAAS 2022'!$C$4:$C$251,$B87,'PAAAS 2022'!$S$4:$S$251)</f>
        <v>0</v>
      </c>
      <c r="E87" s="102">
        <f>SUMIF('PAAAS 2022'!$C$4:$C$251,$B87,'PAAAS 2022'!$T$4:$T$251)</f>
        <v>115000</v>
      </c>
      <c r="F87" s="102">
        <f>SUMIF('PAAAS 2022'!$C$4:$C$251,$B87,'PAAAS 2022'!$U$4:$U$251)</f>
        <v>0</v>
      </c>
      <c r="G87" s="102">
        <f>SUMIF('PAAAS 2022'!$C$4:$C$251,$B87,'PAAAS 2022'!$V$4:$V$251)</f>
        <v>0</v>
      </c>
      <c r="H87" s="102">
        <f>SUMIF('PAAAS 2022'!$C$4:$C$251,$B87,'PAAAS 2022'!$W$4:$W$251)</f>
        <v>0</v>
      </c>
      <c r="I87" s="102">
        <f>SUMIF('PAAAS 2022'!$C$4:$C$251,$B87,'PAAAS 2022'!$X$4:$X$251)</f>
        <v>0</v>
      </c>
      <c r="J87" s="102">
        <f>SUMIF('PAAAS 2022'!$C$4:$C$251,$B87,'PAAAS 2022'!$Y$4:$Y$251)</f>
        <v>0</v>
      </c>
      <c r="K87" s="106">
        <f t="shared" si="7"/>
        <v>115000</v>
      </c>
      <c r="L87" s="108">
        <f t="shared" si="11"/>
        <v>115000</v>
      </c>
      <c r="M87" s="107"/>
      <c r="N87" s="108">
        <f t="shared" si="9"/>
        <v>0</v>
      </c>
      <c r="O87" s="108">
        <f t="shared" si="10"/>
        <v>0</v>
      </c>
      <c r="P87" s="98"/>
      <c r="Q87" s="98"/>
      <c r="R87" s="98"/>
      <c r="S87" s="98"/>
      <c r="T87" s="98"/>
      <c r="U87" s="98"/>
      <c r="V87" s="98"/>
    </row>
    <row r="88" spans="1:22" ht="12" customHeight="1" x14ac:dyDescent="0.25">
      <c r="A88" s="52">
        <v>2</v>
      </c>
      <c r="B88" s="52">
        <v>2311</v>
      </c>
      <c r="C88" s="53" t="s">
        <v>223</v>
      </c>
      <c r="D88" s="102">
        <f>SUMIF('PAAAS 2022'!$C$4:$C$251,$B88,'PAAAS 2022'!$S$4:$S$251)</f>
        <v>0</v>
      </c>
      <c r="E88" s="102">
        <f>SUMIF('PAAAS 2022'!$C$4:$C$251,$B88,'PAAAS 2022'!$T$4:$T$251)</f>
        <v>0</v>
      </c>
      <c r="F88" s="102">
        <f>SUMIF('PAAAS 2022'!$C$4:$C$251,$B88,'PAAAS 2022'!$U$4:$U$251)</f>
        <v>0</v>
      </c>
      <c r="G88" s="102">
        <f>SUMIF('PAAAS 2022'!$C$4:$C$251,$B88,'PAAAS 2022'!$V$4:$V$251)</f>
        <v>0</v>
      </c>
      <c r="H88" s="102">
        <f>SUMIF('PAAAS 2022'!$C$4:$C$251,$B88,'PAAAS 2022'!$W$4:$W$251)</f>
        <v>0</v>
      </c>
      <c r="I88" s="102">
        <f>SUMIF('PAAAS 2022'!$C$4:$C$251,$B88,'PAAAS 2022'!$X$4:$X$251)</f>
        <v>0</v>
      </c>
      <c r="J88" s="102">
        <f>SUMIF('PAAAS 2022'!$C$4:$C$251,$B88,'PAAAS 2022'!$Y$4:$Y$251)</f>
        <v>0</v>
      </c>
      <c r="K88" s="106">
        <f t="shared" si="7"/>
        <v>0</v>
      </c>
      <c r="L88" s="108">
        <f t="shared" si="11"/>
        <v>0</v>
      </c>
      <c r="M88" s="103"/>
      <c r="N88" s="108">
        <f t="shared" si="9"/>
        <v>0</v>
      </c>
      <c r="O88" s="108">
        <f t="shared" si="10"/>
        <v>0</v>
      </c>
      <c r="P88" s="92"/>
      <c r="Q88" s="92"/>
      <c r="R88" s="92"/>
      <c r="S88" s="92"/>
      <c r="T88" s="92"/>
      <c r="U88" s="92"/>
      <c r="V88" s="92"/>
    </row>
    <row r="89" spans="1:22" ht="12" customHeight="1" x14ac:dyDescent="0.25">
      <c r="A89" s="52">
        <v>2</v>
      </c>
      <c r="B89" s="52">
        <v>2321</v>
      </c>
      <c r="C89" s="53" t="s">
        <v>224</v>
      </c>
      <c r="D89" s="102">
        <f>SUMIF('PAAAS 2022'!$C$4:$C$251,$B89,'PAAAS 2022'!$S$4:$S$251)</f>
        <v>0</v>
      </c>
      <c r="E89" s="102">
        <f>SUMIF('PAAAS 2022'!$C$4:$C$251,$B89,'PAAAS 2022'!$T$4:$T$251)</f>
        <v>0</v>
      </c>
      <c r="F89" s="102">
        <f>SUMIF('PAAAS 2022'!$C$4:$C$251,$B89,'PAAAS 2022'!$U$4:$U$251)</f>
        <v>0</v>
      </c>
      <c r="G89" s="102">
        <f>SUMIF('PAAAS 2022'!$C$4:$C$251,$B89,'PAAAS 2022'!$V$4:$V$251)</f>
        <v>0</v>
      </c>
      <c r="H89" s="102">
        <f>SUMIF('PAAAS 2022'!$C$4:$C$251,$B89,'PAAAS 2022'!$W$4:$W$251)</f>
        <v>0</v>
      </c>
      <c r="I89" s="102">
        <f>SUMIF('PAAAS 2022'!$C$4:$C$251,$B89,'PAAAS 2022'!$X$4:$X$251)</f>
        <v>0</v>
      </c>
      <c r="J89" s="102">
        <f>SUMIF('PAAAS 2022'!$C$4:$C$251,$B89,'PAAAS 2022'!$Y$4:$Y$251)</f>
        <v>0</v>
      </c>
      <c r="K89" s="106">
        <f t="shared" si="7"/>
        <v>0</v>
      </c>
      <c r="L89" s="108">
        <f t="shared" si="11"/>
        <v>0</v>
      </c>
      <c r="M89" s="103"/>
      <c r="N89" s="108">
        <f t="shared" si="9"/>
        <v>0</v>
      </c>
      <c r="O89" s="108">
        <f t="shared" si="10"/>
        <v>0</v>
      </c>
      <c r="P89" s="92"/>
      <c r="Q89" s="92"/>
      <c r="R89" s="92"/>
      <c r="S89" s="92"/>
      <c r="T89" s="92"/>
      <c r="U89" s="92"/>
      <c r="V89" s="92"/>
    </row>
    <row r="90" spans="1:22" ht="12" customHeight="1" x14ac:dyDescent="0.25">
      <c r="A90" s="52">
        <v>2</v>
      </c>
      <c r="B90" s="52">
        <v>2331</v>
      </c>
      <c r="C90" s="53" t="s">
        <v>225</v>
      </c>
      <c r="D90" s="102">
        <f>SUMIF('PAAAS 2022'!$C$4:$C$251,$B90,'PAAAS 2022'!$S$4:$S$251)</f>
        <v>0</v>
      </c>
      <c r="E90" s="102">
        <f>SUMIF('PAAAS 2022'!$C$4:$C$251,$B90,'PAAAS 2022'!$T$4:$T$251)</f>
        <v>0</v>
      </c>
      <c r="F90" s="102">
        <f>SUMIF('PAAAS 2022'!$C$4:$C$251,$B90,'PAAAS 2022'!$U$4:$U$251)</f>
        <v>0</v>
      </c>
      <c r="G90" s="102">
        <f>SUMIF('PAAAS 2022'!$C$4:$C$251,$B90,'PAAAS 2022'!$V$4:$V$251)</f>
        <v>0</v>
      </c>
      <c r="H90" s="102">
        <f>SUMIF('PAAAS 2022'!$C$4:$C$251,$B90,'PAAAS 2022'!$W$4:$W$251)</f>
        <v>0</v>
      </c>
      <c r="I90" s="102">
        <f>SUMIF('PAAAS 2022'!$C$4:$C$251,$B90,'PAAAS 2022'!$X$4:$X$251)</f>
        <v>0</v>
      </c>
      <c r="J90" s="102">
        <f>SUMIF('PAAAS 2022'!$C$4:$C$251,$B90,'PAAAS 2022'!$Y$4:$Y$251)</f>
        <v>0</v>
      </c>
      <c r="K90" s="106">
        <f t="shared" si="7"/>
        <v>0</v>
      </c>
      <c r="L90" s="108">
        <f t="shared" si="11"/>
        <v>0</v>
      </c>
      <c r="M90" s="103"/>
      <c r="N90" s="108">
        <f t="shared" si="9"/>
        <v>0</v>
      </c>
      <c r="O90" s="108">
        <f t="shared" si="10"/>
        <v>0</v>
      </c>
      <c r="P90" s="92"/>
      <c r="Q90" s="92"/>
      <c r="R90" s="92"/>
      <c r="S90" s="92"/>
      <c r="T90" s="92"/>
      <c r="U90" s="92"/>
      <c r="V90" s="92"/>
    </row>
    <row r="91" spans="1:22" ht="12" customHeight="1" x14ac:dyDescent="0.25">
      <c r="A91" s="52">
        <v>2</v>
      </c>
      <c r="B91" s="52">
        <v>2341</v>
      </c>
      <c r="C91" s="53" t="s">
        <v>226</v>
      </c>
      <c r="D91" s="102">
        <f>SUMIF('PAAAS 2022'!$C$4:$C$251,$B91,'PAAAS 2022'!$S$4:$S$251)</f>
        <v>0</v>
      </c>
      <c r="E91" s="102">
        <f>SUMIF('PAAAS 2022'!$C$4:$C$251,$B91,'PAAAS 2022'!$T$4:$T$251)</f>
        <v>0</v>
      </c>
      <c r="F91" s="102">
        <f>SUMIF('PAAAS 2022'!$C$4:$C$251,$B91,'PAAAS 2022'!$U$4:$U$251)</f>
        <v>0</v>
      </c>
      <c r="G91" s="102">
        <f>SUMIF('PAAAS 2022'!$C$4:$C$251,$B91,'PAAAS 2022'!$V$4:$V$251)</f>
        <v>0</v>
      </c>
      <c r="H91" s="102">
        <f>SUMIF('PAAAS 2022'!$C$4:$C$251,$B91,'PAAAS 2022'!$W$4:$W$251)</f>
        <v>0</v>
      </c>
      <c r="I91" s="102">
        <f>SUMIF('PAAAS 2022'!$C$4:$C$251,$B91,'PAAAS 2022'!$X$4:$X$251)</f>
        <v>0</v>
      </c>
      <c r="J91" s="102">
        <f>SUMIF('PAAAS 2022'!$C$4:$C$251,$B91,'PAAAS 2022'!$Y$4:$Y$251)</f>
        <v>0</v>
      </c>
      <c r="K91" s="106">
        <f t="shared" si="7"/>
        <v>0</v>
      </c>
      <c r="L91" s="108">
        <f t="shared" si="11"/>
        <v>0</v>
      </c>
      <c r="M91" s="103"/>
      <c r="N91" s="108">
        <f t="shared" si="9"/>
        <v>0</v>
      </c>
      <c r="O91" s="108">
        <f t="shared" si="10"/>
        <v>0</v>
      </c>
      <c r="P91" s="92"/>
      <c r="Q91" s="92"/>
      <c r="R91" s="92"/>
      <c r="S91" s="92"/>
      <c r="T91" s="92"/>
      <c r="U91" s="92"/>
      <c r="V91" s="92"/>
    </row>
    <row r="92" spans="1:22" ht="12" customHeight="1" x14ac:dyDescent="0.25">
      <c r="A92" s="52">
        <v>2</v>
      </c>
      <c r="B92" s="52">
        <v>2351</v>
      </c>
      <c r="C92" s="53" t="s">
        <v>227</v>
      </c>
      <c r="D92" s="102">
        <f>SUMIF('PAAAS 2022'!$C$4:$C$251,$B92,'PAAAS 2022'!$S$4:$S$251)</f>
        <v>0</v>
      </c>
      <c r="E92" s="102">
        <f>SUMIF('PAAAS 2022'!$C$4:$C$251,$B92,'PAAAS 2022'!$T$4:$T$251)</f>
        <v>0</v>
      </c>
      <c r="F92" s="102">
        <f>SUMIF('PAAAS 2022'!$C$4:$C$251,$B92,'PAAAS 2022'!$U$4:$U$251)</f>
        <v>0</v>
      </c>
      <c r="G92" s="102">
        <f>SUMIF('PAAAS 2022'!$C$4:$C$251,$B92,'PAAAS 2022'!$V$4:$V$251)</f>
        <v>0</v>
      </c>
      <c r="H92" s="102">
        <f>SUMIF('PAAAS 2022'!$C$4:$C$251,$B92,'PAAAS 2022'!$W$4:$W$251)</f>
        <v>0</v>
      </c>
      <c r="I92" s="102">
        <f>SUMIF('PAAAS 2022'!$C$4:$C$251,$B92,'PAAAS 2022'!$X$4:$X$251)</f>
        <v>0</v>
      </c>
      <c r="J92" s="102">
        <f>SUMIF('PAAAS 2022'!$C$4:$C$251,$B92,'PAAAS 2022'!$Y$4:$Y$251)</f>
        <v>0</v>
      </c>
      <c r="K92" s="106">
        <f t="shared" si="7"/>
        <v>0</v>
      </c>
      <c r="L92" s="108">
        <f t="shared" si="11"/>
        <v>0</v>
      </c>
      <c r="M92" s="103"/>
      <c r="N92" s="108">
        <f t="shared" si="9"/>
        <v>0</v>
      </c>
      <c r="O92" s="108">
        <f t="shared" si="10"/>
        <v>0</v>
      </c>
      <c r="P92" s="92"/>
      <c r="Q92" s="92"/>
      <c r="R92" s="92"/>
      <c r="S92" s="92"/>
      <c r="T92" s="92"/>
      <c r="U92" s="92"/>
      <c r="V92" s="92"/>
    </row>
    <row r="93" spans="1:22" ht="12" customHeight="1" x14ac:dyDescent="0.25">
      <c r="A93" s="52">
        <v>2</v>
      </c>
      <c r="B93" s="52">
        <v>2361</v>
      </c>
      <c r="C93" s="53" t="s">
        <v>228</v>
      </c>
      <c r="D93" s="102">
        <f>SUMIF('PAAAS 2022'!$C$4:$C$251,$B93,'PAAAS 2022'!$S$4:$S$251)</f>
        <v>0</v>
      </c>
      <c r="E93" s="102">
        <f>SUMIF('PAAAS 2022'!$C$4:$C$251,$B93,'PAAAS 2022'!$T$4:$T$251)</f>
        <v>0</v>
      </c>
      <c r="F93" s="102">
        <f>SUMIF('PAAAS 2022'!$C$4:$C$251,$B93,'PAAAS 2022'!$U$4:$U$251)</f>
        <v>0</v>
      </c>
      <c r="G93" s="102">
        <f>SUMIF('PAAAS 2022'!$C$4:$C$251,$B93,'PAAAS 2022'!$V$4:$V$251)</f>
        <v>0</v>
      </c>
      <c r="H93" s="102">
        <f>SUMIF('PAAAS 2022'!$C$4:$C$251,$B93,'PAAAS 2022'!$W$4:$W$251)</f>
        <v>0</v>
      </c>
      <c r="I93" s="102">
        <f>SUMIF('PAAAS 2022'!$C$4:$C$251,$B93,'PAAAS 2022'!$X$4:$X$251)</f>
        <v>0</v>
      </c>
      <c r="J93" s="102">
        <f>SUMIF('PAAAS 2022'!$C$4:$C$251,$B93,'PAAAS 2022'!$Y$4:$Y$251)</f>
        <v>0</v>
      </c>
      <c r="K93" s="106">
        <f t="shared" si="7"/>
        <v>0</v>
      </c>
      <c r="L93" s="108">
        <f t="shared" si="11"/>
        <v>0</v>
      </c>
      <c r="M93" s="103"/>
      <c r="N93" s="108">
        <f t="shared" si="9"/>
        <v>0</v>
      </c>
      <c r="O93" s="108">
        <f t="shared" si="10"/>
        <v>0</v>
      </c>
      <c r="P93" s="92"/>
      <c r="Q93" s="92"/>
      <c r="R93" s="92"/>
      <c r="S93" s="92"/>
      <c r="T93" s="92"/>
      <c r="U93" s="92"/>
      <c r="V93" s="92"/>
    </row>
    <row r="94" spans="1:22" ht="12" customHeight="1" x14ac:dyDescent="0.25">
      <c r="A94" s="52">
        <v>2</v>
      </c>
      <c r="B94" s="52">
        <v>2371</v>
      </c>
      <c r="C94" s="53" t="s">
        <v>229</v>
      </c>
      <c r="D94" s="102">
        <f>SUMIF('PAAAS 2022'!$C$4:$C$251,$B94,'PAAAS 2022'!$S$4:$S$251)</f>
        <v>0</v>
      </c>
      <c r="E94" s="102">
        <f>SUMIF('PAAAS 2022'!$C$4:$C$251,$B94,'PAAAS 2022'!$T$4:$T$251)</f>
        <v>0</v>
      </c>
      <c r="F94" s="102">
        <f>SUMIF('PAAAS 2022'!$C$4:$C$251,$B94,'PAAAS 2022'!$U$4:$U$251)</f>
        <v>0</v>
      </c>
      <c r="G94" s="102">
        <f>SUMIF('PAAAS 2022'!$C$4:$C$251,$B94,'PAAAS 2022'!$V$4:$V$251)</f>
        <v>0</v>
      </c>
      <c r="H94" s="102">
        <f>SUMIF('PAAAS 2022'!$C$4:$C$251,$B94,'PAAAS 2022'!$W$4:$W$251)</f>
        <v>0</v>
      </c>
      <c r="I94" s="102">
        <f>SUMIF('PAAAS 2022'!$C$4:$C$251,$B94,'PAAAS 2022'!$X$4:$X$251)</f>
        <v>0</v>
      </c>
      <c r="J94" s="102">
        <f>SUMIF('PAAAS 2022'!$C$4:$C$251,$B94,'PAAAS 2022'!$Y$4:$Y$251)</f>
        <v>0</v>
      </c>
      <c r="K94" s="106">
        <f t="shared" si="7"/>
        <v>0</v>
      </c>
      <c r="L94" s="108">
        <f t="shared" si="11"/>
        <v>0</v>
      </c>
      <c r="M94" s="103"/>
      <c r="N94" s="108">
        <f t="shared" si="9"/>
        <v>0</v>
      </c>
      <c r="O94" s="108">
        <f t="shared" si="10"/>
        <v>0</v>
      </c>
      <c r="P94" s="92"/>
      <c r="Q94" s="92"/>
      <c r="R94" s="92"/>
      <c r="S94" s="92"/>
      <c r="T94" s="92"/>
      <c r="U94" s="92"/>
      <c r="V94" s="92"/>
    </row>
    <row r="95" spans="1:22" ht="12" customHeight="1" x14ac:dyDescent="0.25">
      <c r="A95" s="52">
        <v>2</v>
      </c>
      <c r="B95" s="52">
        <v>2381</v>
      </c>
      <c r="C95" s="53" t="s">
        <v>230</v>
      </c>
      <c r="D95" s="102">
        <f>SUMIF('PAAAS 2022'!$C$4:$C$251,$B95,'PAAAS 2022'!$S$4:$S$251)</f>
        <v>0</v>
      </c>
      <c r="E95" s="102">
        <f>SUMIF('PAAAS 2022'!$C$4:$C$251,$B95,'PAAAS 2022'!$T$4:$T$251)</f>
        <v>0</v>
      </c>
      <c r="F95" s="102">
        <f>SUMIF('PAAAS 2022'!$C$4:$C$251,$B95,'PAAAS 2022'!$U$4:$U$251)</f>
        <v>0</v>
      </c>
      <c r="G95" s="102">
        <f>SUMIF('PAAAS 2022'!$C$4:$C$251,$B95,'PAAAS 2022'!$V$4:$V$251)</f>
        <v>0</v>
      </c>
      <c r="H95" s="102">
        <f>SUMIF('PAAAS 2022'!$C$4:$C$251,$B95,'PAAAS 2022'!$W$4:$W$251)</f>
        <v>0</v>
      </c>
      <c r="I95" s="102">
        <f>SUMIF('PAAAS 2022'!$C$4:$C$251,$B95,'PAAAS 2022'!$X$4:$X$251)</f>
        <v>0</v>
      </c>
      <c r="J95" s="102">
        <f>SUMIF('PAAAS 2022'!$C$4:$C$251,$B95,'PAAAS 2022'!$Y$4:$Y$251)</f>
        <v>0</v>
      </c>
      <c r="K95" s="106">
        <f t="shared" si="7"/>
        <v>0</v>
      </c>
      <c r="L95" s="108">
        <f t="shared" si="11"/>
        <v>0</v>
      </c>
      <c r="M95" s="103"/>
      <c r="N95" s="108">
        <f t="shared" si="9"/>
        <v>0</v>
      </c>
      <c r="O95" s="108">
        <f t="shared" si="10"/>
        <v>0</v>
      </c>
      <c r="P95" s="92"/>
      <c r="Q95" s="92"/>
      <c r="R95" s="92"/>
      <c r="S95" s="92"/>
      <c r="T95" s="92"/>
      <c r="U95" s="92"/>
      <c r="V95" s="92"/>
    </row>
    <row r="96" spans="1:22" ht="12" customHeight="1" x14ac:dyDescent="0.25">
      <c r="A96" s="52">
        <v>2</v>
      </c>
      <c r="B96" s="52">
        <v>2391</v>
      </c>
      <c r="C96" s="53" t="s">
        <v>231</v>
      </c>
      <c r="D96" s="102">
        <f>SUMIF('PAAAS 2022'!$C$4:$C$251,$B96,'PAAAS 2022'!$S$4:$S$251)</f>
        <v>0</v>
      </c>
      <c r="E96" s="102">
        <f>SUMIF('PAAAS 2022'!$C$4:$C$251,$B96,'PAAAS 2022'!$T$4:$T$251)</f>
        <v>0</v>
      </c>
      <c r="F96" s="102">
        <f>SUMIF('PAAAS 2022'!$C$4:$C$251,$B96,'PAAAS 2022'!$U$4:$U$251)</f>
        <v>0</v>
      </c>
      <c r="G96" s="102">
        <f>SUMIF('PAAAS 2022'!$C$4:$C$251,$B96,'PAAAS 2022'!$V$4:$V$251)</f>
        <v>0</v>
      </c>
      <c r="H96" s="102">
        <f>SUMIF('PAAAS 2022'!$C$4:$C$251,$B96,'PAAAS 2022'!$W$4:$W$251)</f>
        <v>0</v>
      </c>
      <c r="I96" s="102">
        <f>SUMIF('PAAAS 2022'!$C$4:$C$251,$B96,'PAAAS 2022'!$X$4:$X$251)</f>
        <v>0</v>
      </c>
      <c r="J96" s="102">
        <f>SUMIF('PAAAS 2022'!$C$4:$C$251,$B96,'PAAAS 2022'!$Y$4:$Y$251)</f>
        <v>0</v>
      </c>
      <c r="K96" s="106">
        <f t="shared" si="7"/>
        <v>0</v>
      </c>
      <c r="L96" s="108">
        <f t="shared" si="11"/>
        <v>0</v>
      </c>
      <c r="M96" s="103"/>
      <c r="N96" s="108">
        <f t="shared" si="9"/>
        <v>0</v>
      </c>
      <c r="O96" s="108">
        <f t="shared" si="10"/>
        <v>0</v>
      </c>
      <c r="P96" s="92"/>
      <c r="Q96" s="92"/>
      <c r="R96" s="92"/>
      <c r="S96" s="92"/>
      <c r="T96" s="92"/>
      <c r="U96" s="92"/>
      <c r="V96" s="92"/>
    </row>
    <row r="97" spans="1:22" ht="12" customHeight="1" x14ac:dyDescent="0.25">
      <c r="A97" s="104">
        <v>2</v>
      </c>
      <c r="B97" s="104">
        <v>2411</v>
      </c>
      <c r="C97" s="105" t="s">
        <v>232</v>
      </c>
      <c r="D97" s="102">
        <f>SUMIF('PAAAS 2022'!$C$4:$C$251,$B97,'PAAAS 2022'!$S$4:$S$251)</f>
        <v>200000</v>
      </c>
      <c r="E97" s="102">
        <f>SUMIF('PAAAS 2022'!$C$4:$C$251,$B97,'PAAAS 2022'!$T$4:$T$251)</f>
        <v>52000</v>
      </c>
      <c r="F97" s="102">
        <f>SUMIF('PAAAS 2022'!$C$4:$C$251,$B97,'PAAAS 2022'!$U$4:$U$251)</f>
        <v>0</v>
      </c>
      <c r="G97" s="102">
        <f>SUMIF('PAAAS 2022'!$C$4:$C$251,$B97,'PAAAS 2022'!$V$4:$V$251)</f>
        <v>0</v>
      </c>
      <c r="H97" s="102">
        <f>SUMIF('PAAAS 2022'!$C$4:$C$251,$B97,'PAAAS 2022'!$W$4:$W$251)</f>
        <v>0</v>
      </c>
      <c r="I97" s="102">
        <f>SUMIF('PAAAS 2022'!$C$4:$C$251,$B97,'PAAAS 2022'!$X$4:$X$251)</f>
        <v>0</v>
      </c>
      <c r="J97" s="102">
        <f>SUMIF('PAAAS 2022'!$C$4:$C$251,$B97,'PAAAS 2022'!$Y$4:$Y$251)</f>
        <v>0</v>
      </c>
      <c r="K97" s="106">
        <f t="shared" si="7"/>
        <v>252000</v>
      </c>
      <c r="L97" s="108">
        <f t="shared" si="11"/>
        <v>52000</v>
      </c>
      <c r="M97" s="107"/>
      <c r="N97" s="108">
        <f t="shared" si="9"/>
        <v>200000</v>
      </c>
      <c r="O97" s="108">
        <f t="shared" si="10"/>
        <v>0</v>
      </c>
      <c r="P97" s="98"/>
      <c r="Q97" s="98"/>
      <c r="R97" s="98"/>
      <c r="S97" s="98"/>
      <c r="T97" s="98"/>
      <c r="U97" s="98"/>
      <c r="V97" s="98"/>
    </row>
    <row r="98" spans="1:22" ht="12" customHeight="1" x14ac:dyDescent="0.25">
      <c r="A98" s="104">
        <v>2</v>
      </c>
      <c r="B98" s="104">
        <v>2421</v>
      </c>
      <c r="C98" s="105" t="s">
        <v>233</v>
      </c>
      <c r="D98" s="102">
        <f>SUMIF('PAAAS 2022'!$C$4:$C$251,$B98,'PAAAS 2022'!$S$4:$S$251)</f>
        <v>0</v>
      </c>
      <c r="E98" s="102">
        <f>SUMIF('PAAAS 2022'!$C$4:$C$251,$B98,'PAAAS 2022'!$T$4:$T$251)</f>
        <v>31000</v>
      </c>
      <c r="F98" s="102">
        <f>SUMIF('PAAAS 2022'!$C$4:$C$251,$B98,'PAAAS 2022'!$U$4:$U$251)</f>
        <v>0</v>
      </c>
      <c r="G98" s="102">
        <f>SUMIF('PAAAS 2022'!$C$4:$C$251,$B98,'PAAAS 2022'!$V$4:$V$251)</f>
        <v>0</v>
      </c>
      <c r="H98" s="102">
        <f>SUMIF('PAAAS 2022'!$C$4:$C$251,$B98,'PAAAS 2022'!$W$4:$W$251)</f>
        <v>0</v>
      </c>
      <c r="I98" s="102">
        <f>SUMIF('PAAAS 2022'!$C$4:$C$251,$B98,'PAAAS 2022'!$X$4:$X$251)</f>
        <v>0</v>
      </c>
      <c r="J98" s="102">
        <f>SUMIF('PAAAS 2022'!$C$4:$C$251,$B98,'PAAAS 2022'!$Y$4:$Y$251)</f>
        <v>0</v>
      </c>
      <c r="K98" s="106">
        <f t="shared" si="7"/>
        <v>31000</v>
      </c>
      <c r="L98" s="108">
        <f t="shared" si="11"/>
        <v>31000</v>
      </c>
      <c r="M98" s="107"/>
      <c r="N98" s="108">
        <f t="shared" si="9"/>
        <v>0</v>
      </c>
      <c r="O98" s="108">
        <f t="shared" si="10"/>
        <v>0</v>
      </c>
      <c r="P98" s="98"/>
      <c r="Q98" s="98"/>
      <c r="R98" s="98"/>
      <c r="S98" s="98"/>
      <c r="T98" s="98"/>
      <c r="U98" s="98"/>
      <c r="V98" s="98"/>
    </row>
    <row r="99" spans="1:22" ht="12" customHeight="1" x14ac:dyDescent="0.25">
      <c r="A99" s="104">
        <v>2</v>
      </c>
      <c r="B99" s="104">
        <v>2431</v>
      </c>
      <c r="C99" s="105" t="s">
        <v>234</v>
      </c>
      <c r="D99" s="102">
        <f>SUMIF('PAAAS 2022'!$C$4:$C$251,$B99,'PAAAS 2022'!$S$4:$S$251)</f>
        <v>0</v>
      </c>
      <c r="E99" s="102">
        <f>SUMIF('PAAAS 2022'!$C$4:$C$251,$B99,'PAAAS 2022'!$T$4:$T$251)</f>
        <v>101000</v>
      </c>
      <c r="F99" s="102">
        <f>SUMIF('PAAAS 2022'!$C$4:$C$251,$B99,'PAAAS 2022'!$U$4:$U$251)</f>
        <v>0</v>
      </c>
      <c r="G99" s="102">
        <f>SUMIF('PAAAS 2022'!$C$4:$C$251,$B99,'PAAAS 2022'!$V$4:$V$251)</f>
        <v>0</v>
      </c>
      <c r="H99" s="102">
        <f>SUMIF('PAAAS 2022'!$C$4:$C$251,$B99,'PAAAS 2022'!$W$4:$W$251)</f>
        <v>0</v>
      </c>
      <c r="I99" s="102">
        <f>SUMIF('PAAAS 2022'!$C$4:$C$251,$B99,'PAAAS 2022'!$X$4:$X$251)</f>
        <v>0</v>
      </c>
      <c r="J99" s="102">
        <f>SUMIF('PAAAS 2022'!$C$4:$C$251,$B99,'PAAAS 2022'!$Y$4:$Y$251)</f>
        <v>0</v>
      </c>
      <c r="K99" s="106">
        <f t="shared" si="7"/>
        <v>101000</v>
      </c>
      <c r="L99" s="108">
        <f t="shared" si="11"/>
        <v>101000</v>
      </c>
      <c r="M99" s="107"/>
      <c r="N99" s="108">
        <f t="shared" si="9"/>
        <v>0</v>
      </c>
      <c r="O99" s="108">
        <f t="shared" si="10"/>
        <v>0</v>
      </c>
      <c r="P99" s="98"/>
      <c r="Q99" s="98"/>
      <c r="R99" s="98"/>
      <c r="S99" s="98"/>
      <c r="T99" s="98"/>
      <c r="U99" s="98"/>
      <c r="V99" s="98"/>
    </row>
    <row r="100" spans="1:22" ht="12" customHeight="1" x14ac:dyDescent="0.25">
      <c r="A100" s="104">
        <v>2</v>
      </c>
      <c r="B100" s="104">
        <v>2441</v>
      </c>
      <c r="C100" s="105" t="s">
        <v>235</v>
      </c>
      <c r="D100" s="102">
        <f>SUMIF('PAAAS 2022'!$C$4:$C$251,$B100,'PAAAS 2022'!$S$4:$S$251)</f>
        <v>0</v>
      </c>
      <c r="E100" s="102">
        <f>SUMIF('PAAAS 2022'!$C$4:$C$251,$B100,'PAAAS 2022'!$T$4:$T$251)</f>
        <v>51000</v>
      </c>
      <c r="F100" s="102">
        <f>SUMIF('PAAAS 2022'!$C$4:$C$251,$B100,'PAAAS 2022'!$U$4:$U$251)</f>
        <v>0</v>
      </c>
      <c r="G100" s="102">
        <f>SUMIF('PAAAS 2022'!$C$4:$C$251,$B100,'PAAAS 2022'!$V$4:$V$251)</f>
        <v>0</v>
      </c>
      <c r="H100" s="102">
        <f>SUMIF('PAAAS 2022'!$C$4:$C$251,$B100,'PAAAS 2022'!$W$4:$W$251)</f>
        <v>0</v>
      </c>
      <c r="I100" s="102">
        <f>SUMIF('PAAAS 2022'!$C$4:$C$251,$B100,'PAAAS 2022'!$X$4:$X$251)</f>
        <v>0</v>
      </c>
      <c r="J100" s="102">
        <f>SUMIF('PAAAS 2022'!$C$4:$C$251,$B100,'PAAAS 2022'!$Y$4:$Y$251)</f>
        <v>0</v>
      </c>
      <c r="K100" s="106">
        <f t="shared" si="7"/>
        <v>51000</v>
      </c>
      <c r="L100" s="108">
        <f t="shared" si="11"/>
        <v>51000</v>
      </c>
      <c r="M100" s="107"/>
      <c r="N100" s="108">
        <f t="shared" si="9"/>
        <v>0</v>
      </c>
      <c r="O100" s="108">
        <f t="shared" si="10"/>
        <v>0</v>
      </c>
      <c r="P100" s="98"/>
      <c r="Q100" s="98"/>
      <c r="R100" s="98"/>
      <c r="S100" s="98"/>
      <c r="T100" s="98"/>
      <c r="U100" s="98"/>
      <c r="V100" s="98"/>
    </row>
    <row r="101" spans="1:22" ht="12" customHeight="1" x14ac:dyDescent="0.25">
      <c r="A101" s="104">
        <v>2</v>
      </c>
      <c r="B101" s="104">
        <v>2451</v>
      </c>
      <c r="C101" s="105" t="s">
        <v>236</v>
      </c>
      <c r="D101" s="102">
        <f>SUMIF('PAAAS 2022'!$C$4:$C$251,$B101,'PAAAS 2022'!$S$4:$S$251)</f>
        <v>0</v>
      </c>
      <c r="E101" s="102">
        <f>SUMIF('PAAAS 2022'!$C$4:$C$251,$B101,'PAAAS 2022'!$T$4:$T$251)</f>
        <v>101000</v>
      </c>
      <c r="F101" s="102">
        <f>SUMIF('PAAAS 2022'!$C$4:$C$251,$B101,'PAAAS 2022'!$U$4:$U$251)</f>
        <v>0</v>
      </c>
      <c r="G101" s="102">
        <f>SUMIF('PAAAS 2022'!$C$4:$C$251,$B101,'PAAAS 2022'!$V$4:$V$251)</f>
        <v>0</v>
      </c>
      <c r="H101" s="102">
        <f>SUMIF('PAAAS 2022'!$C$4:$C$251,$B101,'PAAAS 2022'!$W$4:$W$251)</f>
        <v>0</v>
      </c>
      <c r="I101" s="102">
        <f>SUMIF('PAAAS 2022'!$C$4:$C$251,$B101,'PAAAS 2022'!$X$4:$X$251)</f>
        <v>0</v>
      </c>
      <c r="J101" s="102">
        <f>SUMIF('PAAAS 2022'!$C$4:$C$251,$B101,'PAAAS 2022'!$Y$4:$Y$251)</f>
        <v>0</v>
      </c>
      <c r="K101" s="106">
        <f t="shared" si="7"/>
        <v>101000</v>
      </c>
      <c r="L101" s="108">
        <f t="shared" si="11"/>
        <v>101000</v>
      </c>
      <c r="M101" s="107"/>
      <c r="N101" s="108">
        <f t="shared" si="9"/>
        <v>0</v>
      </c>
      <c r="O101" s="108">
        <f t="shared" si="10"/>
        <v>0</v>
      </c>
      <c r="P101" s="98"/>
      <c r="Q101" s="98"/>
      <c r="R101" s="98"/>
      <c r="S101" s="98"/>
      <c r="T101" s="98"/>
      <c r="U101" s="98"/>
      <c r="V101" s="98"/>
    </row>
    <row r="102" spans="1:22" ht="12" customHeight="1" x14ac:dyDescent="0.25">
      <c r="A102" s="104">
        <v>2</v>
      </c>
      <c r="B102" s="104">
        <v>2461</v>
      </c>
      <c r="C102" s="105" t="s">
        <v>237</v>
      </c>
      <c r="D102" s="102">
        <f>SUMIF('PAAAS 2022'!$C$4:$C$251,$B102,'PAAAS 2022'!$S$4:$S$251)</f>
        <v>500000</v>
      </c>
      <c r="E102" s="102">
        <f>SUMIF('PAAAS 2022'!$C$4:$C$251,$B102,'PAAAS 2022'!$T$4:$T$251)</f>
        <v>699000</v>
      </c>
      <c r="F102" s="102">
        <f>SUMIF('PAAAS 2022'!$C$4:$C$251,$B102,'PAAAS 2022'!$U$4:$U$251)</f>
        <v>0</v>
      </c>
      <c r="G102" s="102">
        <f>SUMIF('PAAAS 2022'!$C$4:$C$251,$B102,'PAAAS 2022'!$V$4:$V$251)</f>
        <v>0</v>
      </c>
      <c r="H102" s="102">
        <f>SUMIF('PAAAS 2022'!$C$4:$C$251,$B102,'PAAAS 2022'!$W$4:$W$251)</f>
        <v>0</v>
      </c>
      <c r="I102" s="102">
        <f>SUMIF('PAAAS 2022'!$C$4:$C$251,$B102,'PAAAS 2022'!$X$4:$X$251)</f>
        <v>1000</v>
      </c>
      <c r="J102" s="102">
        <f>SUMIF('PAAAS 2022'!$C$4:$C$251,$B102,'PAAAS 2022'!$Y$4:$Y$251)</f>
        <v>0</v>
      </c>
      <c r="K102" s="106">
        <f t="shared" si="7"/>
        <v>1200000</v>
      </c>
      <c r="L102" s="108">
        <f t="shared" si="11"/>
        <v>699000</v>
      </c>
      <c r="M102" s="107"/>
      <c r="N102" s="108">
        <f t="shared" si="9"/>
        <v>500000</v>
      </c>
      <c r="O102" s="108">
        <f t="shared" si="10"/>
        <v>1000</v>
      </c>
      <c r="P102" s="98"/>
      <c r="Q102" s="98"/>
      <c r="R102" s="98"/>
      <c r="S102" s="98"/>
      <c r="T102" s="98"/>
      <c r="U102" s="98"/>
      <c r="V102" s="98"/>
    </row>
    <row r="103" spans="1:22" ht="12" customHeight="1" x14ac:dyDescent="0.25">
      <c r="A103" s="104">
        <v>2</v>
      </c>
      <c r="B103" s="104">
        <v>2471</v>
      </c>
      <c r="C103" s="105" t="s">
        <v>238</v>
      </c>
      <c r="D103" s="102">
        <f>SUMIF('PAAAS 2022'!$C$4:$C$251,$B103,'PAAAS 2022'!$S$4:$S$251)</f>
        <v>0</v>
      </c>
      <c r="E103" s="102">
        <f>SUMIF('PAAAS 2022'!$C$4:$C$251,$B103,'PAAAS 2022'!$T$4:$T$251)</f>
        <v>163000</v>
      </c>
      <c r="F103" s="102">
        <f>SUMIF('PAAAS 2022'!$C$4:$C$251,$B103,'PAAAS 2022'!$U$4:$U$251)</f>
        <v>0</v>
      </c>
      <c r="G103" s="102">
        <f>SUMIF('PAAAS 2022'!$C$4:$C$251,$B103,'PAAAS 2022'!$V$4:$V$251)</f>
        <v>0</v>
      </c>
      <c r="H103" s="102">
        <f>SUMIF('PAAAS 2022'!$C$4:$C$251,$B103,'PAAAS 2022'!$W$4:$W$251)</f>
        <v>2000</v>
      </c>
      <c r="I103" s="102">
        <f>SUMIF('PAAAS 2022'!$C$4:$C$251,$B103,'PAAAS 2022'!$X$4:$X$251)</f>
        <v>0</v>
      </c>
      <c r="J103" s="102">
        <f>SUMIF('PAAAS 2022'!$C$4:$C$251,$B103,'PAAAS 2022'!$Y$4:$Y$251)</f>
        <v>0</v>
      </c>
      <c r="K103" s="106">
        <f t="shared" si="7"/>
        <v>165000</v>
      </c>
      <c r="L103" s="108">
        <f t="shared" si="11"/>
        <v>165000</v>
      </c>
      <c r="M103" s="107"/>
      <c r="N103" s="108">
        <f t="shared" si="9"/>
        <v>0</v>
      </c>
      <c r="O103" s="108">
        <f t="shared" si="10"/>
        <v>0</v>
      </c>
      <c r="P103" s="98"/>
      <c r="Q103" s="98"/>
      <c r="R103" s="98"/>
      <c r="S103" s="98"/>
      <c r="T103" s="98"/>
      <c r="U103" s="98"/>
      <c r="V103" s="98"/>
    </row>
    <row r="104" spans="1:22" ht="12" customHeight="1" x14ac:dyDescent="0.25">
      <c r="A104" s="104">
        <v>2</v>
      </c>
      <c r="B104" s="104">
        <v>2481</v>
      </c>
      <c r="C104" s="105" t="s">
        <v>239</v>
      </c>
      <c r="D104" s="102">
        <f>SUMIF('PAAAS 2022'!$C$4:$C$251,$B104,'PAAAS 2022'!$S$4:$S$251)</f>
        <v>0</v>
      </c>
      <c r="E104" s="102">
        <f>SUMIF('PAAAS 2022'!$C$4:$C$251,$B104,'PAAAS 2022'!$T$4:$T$251)</f>
        <v>104000</v>
      </c>
      <c r="F104" s="102">
        <f>SUMIF('PAAAS 2022'!$C$4:$C$251,$B104,'PAAAS 2022'!$U$4:$U$251)</f>
        <v>0</v>
      </c>
      <c r="G104" s="102">
        <f>SUMIF('PAAAS 2022'!$C$4:$C$251,$B104,'PAAAS 2022'!$V$4:$V$251)</f>
        <v>0</v>
      </c>
      <c r="H104" s="102">
        <f>SUMIF('PAAAS 2022'!$C$4:$C$251,$B104,'PAAAS 2022'!$W$4:$W$251)</f>
        <v>0</v>
      </c>
      <c r="I104" s="102">
        <f>SUMIF('PAAAS 2022'!$C$4:$C$251,$B104,'PAAAS 2022'!$X$4:$X$251)</f>
        <v>0</v>
      </c>
      <c r="J104" s="102">
        <f>SUMIF('PAAAS 2022'!$C$4:$C$251,$B104,'PAAAS 2022'!$Y$4:$Y$251)</f>
        <v>0</v>
      </c>
      <c r="K104" s="106">
        <f t="shared" si="7"/>
        <v>104000</v>
      </c>
      <c r="L104" s="108">
        <f t="shared" si="11"/>
        <v>104000</v>
      </c>
      <c r="M104" s="107"/>
      <c r="N104" s="108">
        <f t="shared" si="9"/>
        <v>0</v>
      </c>
      <c r="O104" s="108">
        <f t="shared" si="10"/>
        <v>0</v>
      </c>
      <c r="P104" s="98"/>
      <c r="Q104" s="98"/>
      <c r="R104" s="98"/>
      <c r="S104" s="98"/>
      <c r="T104" s="98"/>
      <c r="U104" s="98"/>
      <c r="V104" s="98"/>
    </row>
    <row r="105" spans="1:22" ht="12" customHeight="1" x14ac:dyDescent="0.25">
      <c r="A105" s="104">
        <v>2</v>
      </c>
      <c r="B105" s="104">
        <v>2491</v>
      </c>
      <c r="C105" s="105" t="s">
        <v>240</v>
      </c>
      <c r="D105" s="102">
        <f>SUMIF('PAAAS 2022'!$C$4:$C$251,$B105,'PAAAS 2022'!$S$4:$S$251)</f>
        <v>700000</v>
      </c>
      <c r="E105" s="102">
        <f>SUMIF('PAAAS 2022'!$C$4:$C$251,$B105,'PAAAS 2022'!$T$4:$T$251)</f>
        <v>40000</v>
      </c>
      <c r="F105" s="102">
        <f>SUMIF('PAAAS 2022'!$C$4:$C$251,$B105,'PAAAS 2022'!$U$4:$U$251)</f>
        <v>0</v>
      </c>
      <c r="G105" s="102">
        <f>SUMIF('PAAAS 2022'!$C$4:$C$251,$B105,'PAAAS 2022'!$V$4:$V$251)</f>
        <v>0</v>
      </c>
      <c r="H105" s="102">
        <f>SUMIF('PAAAS 2022'!$C$4:$C$251,$B105,'PAAAS 2022'!$W$4:$W$251)</f>
        <v>0</v>
      </c>
      <c r="I105" s="102">
        <f>SUMIF('PAAAS 2022'!$C$4:$C$251,$B105,'PAAAS 2022'!$X$4:$X$251)</f>
        <v>0</v>
      </c>
      <c r="J105" s="102">
        <f>SUMIF('PAAAS 2022'!$C$4:$C$251,$B105,'PAAAS 2022'!$Y$4:$Y$251)</f>
        <v>0</v>
      </c>
      <c r="K105" s="106">
        <f t="shared" si="7"/>
        <v>740000</v>
      </c>
      <c r="L105" s="108">
        <f t="shared" si="11"/>
        <v>40000</v>
      </c>
      <c r="M105" s="107"/>
      <c r="N105" s="108">
        <f t="shared" si="9"/>
        <v>700000</v>
      </c>
      <c r="O105" s="108">
        <f t="shared" si="10"/>
        <v>0</v>
      </c>
      <c r="P105" s="98"/>
      <c r="Q105" s="98"/>
      <c r="R105" s="98"/>
      <c r="S105" s="98"/>
      <c r="T105" s="98"/>
      <c r="U105" s="98"/>
      <c r="V105" s="98"/>
    </row>
    <row r="106" spans="1:22" ht="12" customHeight="1" x14ac:dyDescent="0.25">
      <c r="A106" s="104">
        <v>2</v>
      </c>
      <c r="B106" s="104">
        <v>2511</v>
      </c>
      <c r="C106" s="105" t="s">
        <v>241</v>
      </c>
      <c r="D106" s="102">
        <f>SUMIF('PAAAS 2022'!$C$4:$C$251,$B106,'PAAAS 2022'!$S$4:$S$251)</f>
        <v>0</v>
      </c>
      <c r="E106" s="102">
        <f>SUMIF('PAAAS 2022'!$C$4:$C$251,$B106,'PAAAS 2022'!$T$4:$T$251)</f>
        <v>150000</v>
      </c>
      <c r="F106" s="102">
        <f>SUMIF('PAAAS 2022'!$C$4:$C$251,$B106,'PAAAS 2022'!$U$4:$U$251)</f>
        <v>0</v>
      </c>
      <c r="G106" s="102">
        <f>SUMIF('PAAAS 2022'!$C$4:$C$251,$B106,'PAAAS 2022'!$V$4:$V$251)</f>
        <v>0</v>
      </c>
      <c r="H106" s="102">
        <f>SUMIF('PAAAS 2022'!$C$4:$C$251,$B106,'PAAAS 2022'!$W$4:$W$251)</f>
        <v>0</v>
      </c>
      <c r="I106" s="102">
        <f>SUMIF('PAAAS 2022'!$C$4:$C$251,$B106,'PAAAS 2022'!$X$4:$X$251)</f>
        <v>0</v>
      </c>
      <c r="J106" s="102">
        <f>SUMIF('PAAAS 2022'!$C$4:$C$251,$B106,'PAAAS 2022'!$Y$4:$Y$251)</f>
        <v>0</v>
      </c>
      <c r="K106" s="106">
        <f t="shared" si="7"/>
        <v>150000</v>
      </c>
      <c r="L106" s="108">
        <f t="shared" si="11"/>
        <v>150000</v>
      </c>
      <c r="M106" s="107"/>
      <c r="N106" s="108">
        <f t="shared" si="9"/>
        <v>0</v>
      </c>
      <c r="O106" s="108">
        <f t="shared" si="10"/>
        <v>0</v>
      </c>
      <c r="P106" s="98"/>
      <c r="Q106" s="98"/>
      <c r="R106" s="98"/>
      <c r="S106" s="98"/>
      <c r="T106" s="98"/>
      <c r="U106" s="98"/>
      <c r="V106" s="98"/>
    </row>
    <row r="107" spans="1:22" ht="12" customHeight="1" x14ac:dyDescent="0.25">
      <c r="A107" s="104">
        <v>2</v>
      </c>
      <c r="B107" s="104">
        <v>2521</v>
      </c>
      <c r="C107" s="105" t="s">
        <v>242</v>
      </c>
      <c r="D107" s="102">
        <f>SUMIF('PAAAS 2022'!$C$4:$C$251,$B107,'PAAAS 2022'!$S$4:$S$251)</f>
        <v>0</v>
      </c>
      <c r="E107" s="102">
        <f>SUMIF('PAAAS 2022'!$C$4:$C$251,$B107,'PAAAS 2022'!$T$4:$T$251)</f>
        <v>51000</v>
      </c>
      <c r="F107" s="102">
        <f>SUMIF('PAAAS 2022'!$C$4:$C$251,$B107,'PAAAS 2022'!$U$4:$U$251)</f>
        <v>0</v>
      </c>
      <c r="G107" s="102">
        <f>SUMIF('PAAAS 2022'!$C$4:$C$251,$B107,'PAAAS 2022'!$V$4:$V$251)</f>
        <v>0</v>
      </c>
      <c r="H107" s="102">
        <f>SUMIF('PAAAS 2022'!$C$4:$C$251,$B107,'PAAAS 2022'!$W$4:$W$251)</f>
        <v>0</v>
      </c>
      <c r="I107" s="102">
        <f>SUMIF('PAAAS 2022'!$C$4:$C$251,$B107,'PAAAS 2022'!$X$4:$X$251)</f>
        <v>0</v>
      </c>
      <c r="J107" s="102">
        <f>SUMIF('PAAAS 2022'!$C$4:$C$251,$B107,'PAAAS 2022'!$Y$4:$Y$251)</f>
        <v>0</v>
      </c>
      <c r="K107" s="106">
        <f t="shared" si="7"/>
        <v>51000</v>
      </c>
      <c r="L107" s="108">
        <f t="shared" si="11"/>
        <v>51000</v>
      </c>
      <c r="M107" s="107"/>
      <c r="N107" s="108">
        <f t="shared" si="9"/>
        <v>0</v>
      </c>
      <c r="O107" s="108">
        <f t="shared" si="10"/>
        <v>0</v>
      </c>
      <c r="P107" s="98"/>
      <c r="Q107" s="98"/>
      <c r="R107" s="98"/>
      <c r="S107" s="98"/>
      <c r="T107" s="98"/>
      <c r="U107" s="98"/>
      <c r="V107" s="98"/>
    </row>
    <row r="108" spans="1:22" ht="12" customHeight="1" x14ac:dyDescent="0.25">
      <c r="A108" s="52">
        <v>2</v>
      </c>
      <c r="B108" s="52">
        <v>2531</v>
      </c>
      <c r="C108" s="53" t="s">
        <v>243</v>
      </c>
      <c r="D108" s="102">
        <f>SUMIF('PAAAS 2022'!$C$4:$C$251,$B108,'PAAAS 2022'!$S$4:$S$251)</f>
        <v>0</v>
      </c>
      <c r="E108" s="102">
        <f>SUMIF('PAAAS 2022'!$C$4:$C$251,$B108,'PAAAS 2022'!$T$4:$T$251)</f>
        <v>132338</v>
      </c>
      <c r="F108" s="102">
        <f>SUMIF('PAAAS 2022'!$C$4:$C$251,$B108,'PAAAS 2022'!$U$4:$U$251)</f>
        <v>0</v>
      </c>
      <c r="G108" s="102">
        <f>SUMIF('PAAAS 2022'!$C$4:$C$251,$B108,'PAAAS 2022'!$V$4:$V$251)</f>
        <v>0</v>
      </c>
      <c r="H108" s="102">
        <f>SUMIF('PAAAS 2022'!$C$4:$C$251,$B108,'PAAAS 2022'!$W$4:$W$251)</f>
        <v>0</v>
      </c>
      <c r="I108" s="102">
        <f>SUMIF('PAAAS 2022'!$C$4:$C$251,$B108,'PAAAS 2022'!$X$4:$X$251)</f>
        <v>0</v>
      </c>
      <c r="J108" s="102">
        <f>SUMIF('PAAAS 2022'!$C$4:$C$251,$B108,'PAAAS 2022'!$Y$4:$Y$251)</f>
        <v>0</v>
      </c>
      <c r="K108" s="106">
        <f t="shared" si="7"/>
        <v>132338</v>
      </c>
      <c r="L108" s="108">
        <f t="shared" si="11"/>
        <v>132338</v>
      </c>
      <c r="M108" s="103"/>
      <c r="N108" s="108">
        <f t="shared" si="9"/>
        <v>0</v>
      </c>
      <c r="O108" s="108">
        <f t="shared" si="10"/>
        <v>0</v>
      </c>
      <c r="P108" s="92"/>
      <c r="Q108" s="92"/>
      <c r="R108" s="92"/>
      <c r="S108" s="92"/>
      <c r="T108" s="92"/>
      <c r="U108" s="92"/>
      <c r="V108" s="92"/>
    </row>
    <row r="109" spans="1:22" ht="12" customHeight="1" x14ac:dyDescent="0.25">
      <c r="A109" s="104">
        <v>2</v>
      </c>
      <c r="B109" s="104">
        <v>2541</v>
      </c>
      <c r="C109" s="105" t="s">
        <v>244</v>
      </c>
      <c r="D109" s="102">
        <f>SUMIF('PAAAS 2022'!$C$4:$C$251,$B109,'PAAAS 2022'!$S$4:$S$251)</f>
        <v>0</v>
      </c>
      <c r="E109" s="102">
        <f>SUMIF('PAAAS 2022'!$C$4:$C$251,$B109,'PAAAS 2022'!$T$4:$T$251)</f>
        <v>100000</v>
      </c>
      <c r="F109" s="102">
        <f>SUMIF('PAAAS 2022'!$C$4:$C$251,$B109,'PAAAS 2022'!$U$4:$U$251)</f>
        <v>0</v>
      </c>
      <c r="G109" s="102">
        <f>SUMIF('PAAAS 2022'!$C$4:$C$251,$B109,'PAAAS 2022'!$V$4:$V$251)</f>
        <v>0</v>
      </c>
      <c r="H109" s="102">
        <f>SUMIF('PAAAS 2022'!$C$4:$C$251,$B109,'PAAAS 2022'!$W$4:$W$251)</f>
        <v>0</v>
      </c>
      <c r="I109" s="102">
        <f>SUMIF('PAAAS 2022'!$C$4:$C$251,$B109,'PAAAS 2022'!$X$4:$X$251)</f>
        <v>0</v>
      </c>
      <c r="J109" s="102">
        <f>SUMIF('PAAAS 2022'!$C$4:$C$251,$B109,'PAAAS 2022'!$Y$4:$Y$251)</f>
        <v>0</v>
      </c>
      <c r="K109" s="106">
        <f t="shared" si="7"/>
        <v>100000</v>
      </c>
      <c r="L109" s="108">
        <f t="shared" si="11"/>
        <v>100000</v>
      </c>
      <c r="M109" s="107"/>
      <c r="N109" s="108">
        <f t="shared" si="9"/>
        <v>0</v>
      </c>
      <c r="O109" s="108">
        <f t="shared" si="10"/>
        <v>0</v>
      </c>
      <c r="P109" s="98"/>
      <c r="Q109" s="98"/>
      <c r="R109" s="98"/>
      <c r="S109" s="98"/>
      <c r="T109" s="98"/>
      <c r="U109" s="98"/>
      <c r="V109" s="98"/>
    </row>
    <row r="110" spans="1:22" ht="12" customHeight="1" x14ac:dyDescent="0.25">
      <c r="A110" s="104">
        <v>2</v>
      </c>
      <c r="B110" s="104">
        <v>2551</v>
      </c>
      <c r="C110" s="105" t="s">
        <v>245</v>
      </c>
      <c r="D110" s="102">
        <f>SUMIF('PAAAS 2022'!$C$4:$C$251,$B110,'PAAAS 2022'!$S$4:$S$251)</f>
        <v>0</v>
      </c>
      <c r="E110" s="102">
        <f>SUMIF('PAAAS 2022'!$C$4:$C$251,$B110,'PAAAS 2022'!$T$4:$T$251)</f>
        <v>100000</v>
      </c>
      <c r="F110" s="102">
        <f>SUMIF('PAAAS 2022'!$C$4:$C$251,$B110,'PAAAS 2022'!$U$4:$U$251)</f>
        <v>0</v>
      </c>
      <c r="G110" s="102">
        <f>SUMIF('PAAAS 2022'!$C$4:$C$251,$B110,'PAAAS 2022'!$V$4:$V$251)</f>
        <v>0</v>
      </c>
      <c r="H110" s="102">
        <f>SUMIF('PAAAS 2022'!$C$4:$C$251,$B110,'PAAAS 2022'!$W$4:$W$251)</f>
        <v>0</v>
      </c>
      <c r="I110" s="102">
        <f>SUMIF('PAAAS 2022'!$C$4:$C$251,$B110,'PAAAS 2022'!$X$4:$X$251)</f>
        <v>0</v>
      </c>
      <c r="J110" s="102">
        <f>SUMIF('PAAAS 2022'!$C$4:$C$251,$B110,'PAAAS 2022'!$Y$4:$Y$251)</f>
        <v>0</v>
      </c>
      <c r="K110" s="106">
        <f t="shared" si="7"/>
        <v>100000</v>
      </c>
      <c r="L110" s="108">
        <f t="shared" si="11"/>
        <v>100000</v>
      </c>
      <c r="M110" s="107"/>
      <c r="N110" s="108">
        <f t="shared" si="9"/>
        <v>0</v>
      </c>
      <c r="O110" s="108">
        <f t="shared" si="10"/>
        <v>0</v>
      </c>
      <c r="P110" s="98"/>
      <c r="Q110" s="98"/>
      <c r="R110" s="98"/>
      <c r="S110" s="98"/>
      <c r="T110" s="98"/>
      <c r="U110" s="98"/>
      <c r="V110" s="98"/>
    </row>
    <row r="111" spans="1:22" ht="12" customHeight="1" x14ac:dyDescent="0.25">
      <c r="A111" s="104">
        <v>2</v>
      </c>
      <c r="B111" s="104">
        <v>2561</v>
      </c>
      <c r="C111" s="105" t="s">
        <v>246</v>
      </c>
      <c r="D111" s="102">
        <f>SUMIF('PAAAS 2022'!$C$4:$C$251,$B111,'PAAAS 2022'!$S$4:$S$251)</f>
        <v>0</v>
      </c>
      <c r="E111" s="102">
        <f>SUMIF('PAAAS 2022'!$C$4:$C$251,$B111,'PAAAS 2022'!$T$4:$T$251)</f>
        <v>260000</v>
      </c>
      <c r="F111" s="102">
        <f>SUMIF('PAAAS 2022'!$C$4:$C$251,$B111,'PAAAS 2022'!$U$4:$U$251)</f>
        <v>0</v>
      </c>
      <c r="G111" s="102">
        <f>SUMIF('PAAAS 2022'!$C$4:$C$251,$B111,'PAAAS 2022'!$V$4:$V$251)</f>
        <v>0</v>
      </c>
      <c r="H111" s="102">
        <f>SUMIF('PAAAS 2022'!$C$4:$C$251,$B111,'PAAAS 2022'!$W$4:$W$251)</f>
        <v>0</v>
      </c>
      <c r="I111" s="102">
        <f>SUMIF('PAAAS 2022'!$C$4:$C$251,$B111,'PAAAS 2022'!$X$4:$X$251)</f>
        <v>0</v>
      </c>
      <c r="J111" s="102">
        <f>SUMIF('PAAAS 2022'!$C$4:$C$251,$B111,'PAAAS 2022'!$Y$4:$Y$251)</f>
        <v>0</v>
      </c>
      <c r="K111" s="106">
        <f t="shared" si="7"/>
        <v>260000</v>
      </c>
      <c r="L111" s="108">
        <f t="shared" si="11"/>
        <v>260000</v>
      </c>
      <c r="M111" s="107"/>
      <c r="N111" s="108">
        <f t="shared" si="9"/>
        <v>0</v>
      </c>
      <c r="O111" s="108">
        <f t="shared" si="10"/>
        <v>0</v>
      </c>
      <c r="P111" s="98"/>
      <c r="Q111" s="98"/>
      <c r="R111" s="98"/>
      <c r="S111" s="98"/>
      <c r="T111" s="98"/>
      <c r="U111" s="98"/>
      <c r="V111" s="98"/>
    </row>
    <row r="112" spans="1:22" ht="12" customHeight="1" x14ac:dyDescent="0.25">
      <c r="A112" s="52">
        <v>2</v>
      </c>
      <c r="B112" s="52">
        <v>2591</v>
      </c>
      <c r="C112" s="53" t="s">
        <v>247</v>
      </c>
      <c r="D112" s="102">
        <f>SUMIF('PAAAS 2022'!$C$4:$C$251,$B112,'PAAAS 2022'!$S$4:$S$251)</f>
        <v>0</v>
      </c>
      <c r="E112" s="102">
        <f>SUMIF('PAAAS 2022'!$C$4:$C$251,$B112,'PAAAS 2022'!$T$4:$T$251)</f>
        <v>0</v>
      </c>
      <c r="F112" s="102">
        <f>SUMIF('PAAAS 2022'!$C$4:$C$251,$B112,'PAAAS 2022'!$U$4:$U$251)</f>
        <v>0</v>
      </c>
      <c r="G112" s="102">
        <f>SUMIF('PAAAS 2022'!$C$4:$C$251,$B112,'PAAAS 2022'!$V$4:$V$251)</f>
        <v>0</v>
      </c>
      <c r="H112" s="102">
        <f>SUMIF('PAAAS 2022'!$C$4:$C$251,$B112,'PAAAS 2022'!$W$4:$W$251)</f>
        <v>0</v>
      </c>
      <c r="I112" s="102">
        <f>SUMIF('PAAAS 2022'!$C$4:$C$251,$B112,'PAAAS 2022'!$X$4:$X$251)</f>
        <v>0</v>
      </c>
      <c r="J112" s="102">
        <f>SUMIF('PAAAS 2022'!$C$4:$C$251,$B112,'PAAAS 2022'!$Y$4:$Y$251)</f>
        <v>0</v>
      </c>
      <c r="K112" s="106">
        <f t="shared" si="7"/>
        <v>0</v>
      </c>
      <c r="L112" s="108">
        <f t="shared" si="11"/>
        <v>0</v>
      </c>
      <c r="M112" s="103"/>
      <c r="N112" s="108">
        <f t="shared" si="9"/>
        <v>0</v>
      </c>
      <c r="O112" s="108">
        <f t="shared" si="10"/>
        <v>0</v>
      </c>
      <c r="P112" s="92"/>
      <c r="Q112" s="92"/>
      <c r="R112" s="92"/>
      <c r="S112" s="92"/>
      <c r="T112" s="92"/>
      <c r="U112" s="92"/>
      <c r="V112" s="92"/>
    </row>
    <row r="113" spans="1:22" ht="12" customHeight="1" x14ac:dyDescent="0.25">
      <c r="A113" s="104">
        <v>2</v>
      </c>
      <c r="B113" s="104">
        <v>2611</v>
      </c>
      <c r="C113" s="105" t="s">
        <v>248</v>
      </c>
      <c r="D113" s="102">
        <f>SUMIF('PAAAS 2022'!$C$4:$C$251,$B113,'PAAAS 2022'!$S$4:$S$251)</f>
        <v>300000</v>
      </c>
      <c r="E113" s="102">
        <f>SUMIF('PAAAS 2022'!$C$4:$C$251,$B113,'PAAAS 2022'!$T$4:$T$251)</f>
        <v>640000</v>
      </c>
      <c r="F113" s="102">
        <f>SUMIF('PAAAS 2022'!$C$4:$C$251,$B113,'PAAAS 2022'!$U$4:$U$251)</f>
        <v>0</v>
      </c>
      <c r="G113" s="102">
        <f>SUMIF('PAAAS 2022'!$C$4:$C$251,$B113,'PAAAS 2022'!$V$4:$V$251)</f>
        <v>0</v>
      </c>
      <c r="H113" s="102">
        <f>SUMIF('PAAAS 2022'!$C$4:$C$251,$B113,'PAAAS 2022'!$W$4:$W$251)</f>
        <v>70000</v>
      </c>
      <c r="I113" s="102">
        <f>SUMIF('PAAAS 2022'!$C$4:$C$251,$B113,'PAAAS 2022'!$X$4:$X$251)</f>
        <v>0</v>
      </c>
      <c r="J113" s="102">
        <f>SUMIF('PAAAS 2022'!$C$4:$C$251,$B113,'PAAAS 2022'!$Y$4:$Y$251)</f>
        <v>50000</v>
      </c>
      <c r="K113" s="106">
        <f t="shared" si="7"/>
        <v>1060000</v>
      </c>
      <c r="L113" s="108">
        <f t="shared" si="11"/>
        <v>710000</v>
      </c>
      <c r="M113" s="107"/>
      <c r="N113" s="108">
        <f t="shared" si="9"/>
        <v>300000</v>
      </c>
      <c r="O113" s="108">
        <f t="shared" si="10"/>
        <v>50000</v>
      </c>
      <c r="P113" s="98"/>
      <c r="Q113" s="98"/>
      <c r="R113" s="98"/>
      <c r="S113" s="98"/>
      <c r="T113" s="98"/>
      <c r="U113" s="98"/>
      <c r="V113" s="98"/>
    </row>
    <row r="114" spans="1:22" ht="12" customHeight="1" x14ac:dyDescent="0.25">
      <c r="A114" s="52">
        <v>2</v>
      </c>
      <c r="B114" s="52">
        <v>2612</v>
      </c>
      <c r="C114" s="53" t="s">
        <v>249</v>
      </c>
      <c r="D114" s="102">
        <f>SUMIF('PAAAS 2022'!$C$4:$C$251,$B114,'PAAAS 2022'!$S$4:$S$251)</f>
        <v>0</v>
      </c>
      <c r="E114" s="102">
        <f>SUMIF('PAAAS 2022'!$C$4:$C$251,$B114,'PAAAS 2022'!$T$4:$T$251)</f>
        <v>0</v>
      </c>
      <c r="F114" s="102">
        <f>SUMIF('PAAAS 2022'!$C$4:$C$251,$B114,'PAAAS 2022'!$U$4:$U$251)</f>
        <v>0</v>
      </c>
      <c r="G114" s="102">
        <f>SUMIF('PAAAS 2022'!$C$4:$C$251,$B114,'PAAAS 2022'!$V$4:$V$251)</f>
        <v>0</v>
      </c>
      <c r="H114" s="102">
        <f>SUMIF('PAAAS 2022'!$C$4:$C$251,$B114,'PAAAS 2022'!$W$4:$W$251)</f>
        <v>0</v>
      </c>
      <c r="I114" s="102">
        <f>SUMIF('PAAAS 2022'!$C$4:$C$251,$B114,'PAAAS 2022'!$X$4:$X$251)</f>
        <v>0</v>
      </c>
      <c r="J114" s="102">
        <f>SUMIF('PAAAS 2022'!$C$4:$C$251,$B114,'PAAAS 2022'!$Y$4:$Y$251)</f>
        <v>0</v>
      </c>
      <c r="K114" s="106">
        <f t="shared" si="7"/>
        <v>0</v>
      </c>
      <c r="L114" s="108">
        <f t="shared" si="11"/>
        <v>0</v>
      </c>
      <c r="M114" s="103"/>
      <c r="N114" s="108">
        <f t="shared" si="9"/>
        <v>0</v>
      </c>
      <c r="O114" s="108">
        <f t="shared" si="10"/>
        <v>0</v>
      </c>
      <c r="P114" s="92"/>
      <c r="Q114" s="92"/>
      <c r="R114" s="92"/>
      <c r="S114" s="92"/>
      <c r="T114" s="92"/>
      <c r="U114" s="92"/>
      <c r="V114" s="92"/>
    </row>
    <row r="115" spans="1:22" ht="12" customHeight="1" x14ac:dyDescent="0.25">
      <c r="A115" s="52">
        <v>2</v>
      </c>
      <c r="B115" s="52">
        <v>2613</v>
      </c>
      <c r="C115" s="53" t="s">
        <v>250</v>
      </c>
      <c r="D115" s="102">
        <f>SUMIF('PAAAS 2022'!$C$4:$C$251,$B115,'PAAAS 2022'!$S$4:$S$251)</f>
        <v>0</v>
      </c>
      <c r="E115" s="102">
        <f>SUMIF('PAAAS 2022'!$C$4:$C$251,$B115,'PAAAS 2022'!$T$4:$T$251)</f>
        <v>0</v>
      </c>
      <c r="F115" s="102">
        <f>SUMIF('PAAAS 2022'!$C$4:$C$251,$B115,'PAAAS 2022'!$U$4:$U$251)</f>
        <v>0</v>
      </c>
      <c r="G115" s="102">
        <f>SUMIF('PAAAS 2022'!$C$4:$C$251,$B115,'PAAAS 2022'!$V$4:$V$251)</f>
        <v>0</v>
      </c>
      <c r="H115" s="102">
        <f>SUMIF('PAAAS 2022'!$C$4:$C$251,$B115,'PAAAS 2022'!$W$4:$W$251)</f>
        <v>0</v>
      </c>
      <c r="I115" s="102">
        <f>SUMIF('PAAAS 2022'!$C$4:$C$251,$B115,'PAAAS 2022'!$X$4:$X$251)</f>
        <v>0</v>
      </c>
      <c r="J115" s="102">
        <f>SUMIF('PAAAS 2022'!$C$4:$C$251,$B115,'PAAAS 2022'!$Y$4:$Y$251)</f>
        <v>0</v>
      </c>
      <c r="K115" s="106">
        <f t="shared" si="7"/>
        <v>0</v>
      </c>
      <c r="L115" s="108">
        <f t="shared" si="11"/>
        <v>0</v>
      </c>
      <c r="M115" s="103"/>
      <c r="N115" s="108">
        <f t="shared" si="9"/>
        <v>0</v>
      </c>
      <c r="O115" s="108">
        <f t="shared" si="10"/>
        <v>0</v>
      </c>
      <c r="P115" s="92"/>
      <c r="Q115" s="92"/>
      <c r="R115" s="92"/>
      <c r="S115" s="92"/>
      <c r="T115" s="92"/>
      <c r="U115" s="92"/>
      <c r="V115" s="92"/>
    </row>
    <row r="116" spans="1:22" ht="12" customHeight="1" x14ac:dyDescent="0.25">
      <c r="A116" s="104">
        <v>2</v>
      </c>
      <c r="B116" s="104">
        <v>2614</v>
      </c>
      <c r="C116" s="105" t="s">
        <v>251</v>
      </c>
      <c r="D116" s="102">
        <f>SUMIF('PAAAS 2022'!$C$4:$C$251,$B116,'PAAAS 2022'!$S$4:$S$251)</f>
        <v>0</v>
      </c>
      <c r="E116" s="102">
        <f>SUMIF('PAAAS 2022'!$C$4:$C$251,$B116,'PAAAS 2022'!$T$4:$T$251)</f>
        <v>26000</v>
      </c>
      <c r="F116" s="102">
        <f>SUMIF('PAAAS 2022'!$C$4:$C$251,$B116,'PAAAS 2022'!$U$4:$U$251)</f>
        <v>0</v>
      </c>
      <c r="G116" s="102">
        <f>SUMIF('PAAAS 2022'!$C$4:$C$251,$B116,'PAAAS 2022'!$V$4:$V$251)</f>
        <v>0</v>
      </c>
      <c r="H116" s="102">
        <f>SUMIF('PAAAS 2022'!$C$4:$C$251,$B116,'PAAAS 2022'!$W$4:$W$251)</f>
        <v>0</v>
      </c>
      <c r="I116" s="102">
        <f>SUMIF('PAAAS 2022'!$C$4:$C$251,$B116,'PAAAS 2022'!$X$4:$X$251)</f>
        <v>0</v>
      </c>
      <c r="J116" s="102">
        <f>SUMIF('PAAAS 2022'!$C$4:$C$251,$B116,'PAAAS 2022'!$Y$4:$Y$251)</f>
        <v>0</v>
      </c>
      <c r="K116" s="106">
        <f t="shared" si="7"/>
        <v>26000</v>
      </c>
      <c r="L116" s="108">
        <f t="shared" si="11"/>
        <v>26000</v>
      </c>
      <c r="M116" s="107"/>
      <c r="N116" s="108">
        <f t="shared" si="9"/>
        <v>0</v>
      </c>
      <c r="O116" s="108">
        <f t="shared" si="10"/>
        <v>0</v>
      </c>
      <c r="P116" s="98"/>
      <c r="Q116" s="98"/>
      <c r="R116" s="98"/>
      <c r="S116" s="98"/>
      <c r="T116" s="98"/>
      <c r="U116" s="98"/>
      <c r="V116" s="98"/>
    </row>
    <row r="117" spans="1:22" ht="12" customHeight="1" x14ac:dyDescent="0.25">
      <c r="A117" s="104">
        <v>2</v>
      </c>
      <c r="B117" s="104">
        <v>2711</v>
      </c>
      <c r="C117" s="105" t="s">
        <v>252</v>
      </c>
      <c r="D117" s="102">
        <f>SUMIF('PAAAS 2022'!$C$4:$C$251,$B117,'PAAAS 2022'!$S$4:$S$251)</f>
        <v>395700</v>
      </c>
      <c r="E117" s="102">
        <f>SUMIF('PAAAS 2022'!$C$4:$C$251,$B117,'PAAAS 2022'!$T$4:$T$251)</f>
        <v>0</v>
      </c>
      <c r="F117" s="102">
        <f>SUMIF('PAAAS 2022'!$C$4:$C$251,$B117,'PAAAS 2022'!$U$4:$U$251)</f>
        <v>614300</v>
      </c>
      <c r="G117" s="102">
        <f>SUMIF('PAAAS 2022'!$C$4:$C$251,$B117,'PAAAS 2022'!$V$4:$V$251)</f>
        <v>0</v>
      </c>
      <c r="H117" s="102">
        <f>SUMIF('PAAAS 2022'!$C$4:$C$251,$B117,'PAAAS 2022'!$W$4:$W$251)</f>
        <v>0</v>
      </c>
      <c r="I117" s="102">
        <f>SUMIF('PAAAS 2022'!$C$4:$C$251,$B117,'PAAAS 2022'!$X$4:$X$251)</f>
        <v>0</v>
      </c>
      <c r="J117" s="102">
        <f>SUMIF('PAAAS 2022'!$C$4:$C$251,$B117,'PAAAS 2022'!$Y$4:$Y$251)</f>
        <v>0</v>
      </c>
      <c r="K117" s="106">
        <f t="shared" si="7"/>
        <v>1010000</v>
      </c>
      <c r="L117" s="108">
        <f t="shared" si="11"/>
        <v>0</v>
      </c>
      <c r="M117" s="107"/>
      <c r="N117" s="108">
        <f t="shared" si="9"/>
        <v>395700</v>
      </c>
      <c r="O117" s="108">
        <f t="shared" si="10"/>
        <v>614300</v>
      </c>
      <c r="P117" s="98"/>
      <c r="Q117" s="98"/>
      <c r="R117" s="98"/>
      <c r="S117" s="98"/>
      <c r="T117" s="98"/>
      <c r="U117" s="98"/>
      <c r="V117" s="98"/>
    </row>
    <row r="118" spans="1:22" ht="12" customHeight="1" x14ac:dyDescent="0.25">
      <c r="A118" s="104">
        <v>2</v>
      </c>
      <c r="B118" s="104">
        <v>2721</v>
      </c>
      <c r="C118" s="105" t="s">
        <v>253</v>
      </c>
      <c r="D118" s="102">
        <f>SUMIF('PAAAS 2022'!$C$4:$C$251,$B118,'PAAAS 2022'!$S$4:$S$251)</f>
        <v>0</v>
      </c>
      <c r="E118" s="102">
        <f>SUMIF('PAAAS 2022'!$C$4:$C$251,$B118,'PAAAS 2022'!$T$4:$T$251)</f>
        <v>50000</v>
      </c>
      <c r="F118" s="102">
        <f>SUMIF('PAAAS 2022'!$C$4:$C$251,$B118,'PAAAS 2022'!$U$4:$U$251)</f>
        <v>0</v>
      </c>
      <c r="G118" s="102">
        <f>SUMIF('PAAAS 2022'!$C$4:$C$251,$B118,'PAAAS 2022'!$V$4:$V$251)</f>
        <v>0</v>
      </c>
      <c r="H118" s="102">
        <f>SUMIF('PAAAS 2022'!$C$4:$C$251,$B118,'PAAAS 2022'!$W$4:$W$251)</f>
        <v>0</v>
      </c>
      <c r="I118" s="102">
        <f>SUMIF('PAAAS 2022'!$C$4:$C$251,$B118,'PAAAS 2022'!$X$4:$X$251)</f>
        <v>0</v>
      </c>
      <c r="J118" s="102">
        <f>SUMIF('PAAAS 2022'!$C$4:$C$251,$B118,'PAAAS 2022'!$Y$4:$Y$251)</f>
        <v>0</v>
      </c>
      <c r="K118" s="106">
        <f t="shared" si="7"/>
        <v>50000</v>
      </c>
      <c r="L118" s="108">
        <f t="shared" si="11"/>
        <v>50000</v>
      </c>
      <c r="M118" s="107"/>
      <c r="N118" s="108">
        <f t="shared" si="9"/>
        <v>0</v>
      </c>
      <c r="O118" s="108">
        <f t="shared" si="10"/>
        <v>0</v>
      </c>
      <c r="P118" s="98"/>
      <c r="Q118" s="98"/>
      <c r="R118" s="98"/>
      <c r="S118" s="98"/>
      <c r="T118" s="98"/>
      <c r="U118" s="98"/>
      <c r="V118" s="98"/>
    </row>
    <row r="119" spans="1:22" ht="12" customHeight="1" x14ac:dyDescent="0.25">
      <c r="A119" s="104">
        <v>2</v>
      </c>
      <c r="B119" s="104">
        <v>2731</v>
      </c>
      <c r="C119" s="105" t="s">
        <v>254</v>
      </c>
      <c r="D119" s="102">
        <f>SUMIF('PAAAS 2022'!$C$4:$C$251,$B119,'PAAAS 2022'!$S$4:$S$251)</f>
        <v>0</v>
      </c>
      <c r="E119" s="102">
        <f>SUMIF('PAAAS 2022'!$C$4:$C$251,$B119,'PAAAS 2022'!$T$4:$T$251)</f>
        <v>201000</v>
      </c>
      <c r="F119" s="102">
        <f>SUMIF('PAAAS 2022'!$C$4:$C$251,$B119,'PAAAS 2022'!$U$4:$U$251)</f>
        <v>0</v>
      </c>
      <c r="G119" s="102">
        <f>SUMIF('PAAAS 2022'!$C$4:$C$251,$B119,'PAAAS 2022'!$V$4:$V$251)</f>
        <v>0</v>
      </c>
      <c r="H119" s="102">
        <f>SUMIF('PAAAS 2022'!$C$4:$C$251,$B119,'PAAAS 2022'!$W$4:$W$251)</f>
        <v>0</v>
      </c>
      <c r="I119" s="102">
        <f>SUMIF('PAAAS 2022'!$C$4:$C$251,$B119,'PAAAS 2022'!$X$4:$X$251)</f>
        <v>0</v>
      </c>
      <c r="J119" s="102">
        <f>SUMIF('PAAAS 2022'!$C$4:$C$251,$B119,'PAAAS 2022'!$Y$4:$Y$251)</f>
        <v>0</v>
      </c>
      <c r="K119" s="106">
        <f t="shared" si="7"/>
        <v>201000</v>
      </c>
      <c r="L119" s="108">
        <f t="shared" si="11"/>
        <v>201000</v>
      </c>
      <c r="M119" s="107"/>
      <c r="N119" s="108">
        <f t="shared" si="9"/>
        <v>0</v>
      </c>
      <c r="O119" s="108">
        <f t="shared" si="10"/>
        <v>0</v>
      </c>
      <c r="P119" s="98"/>
      <c r="Q119" s="98"/>
      <c r="R119" s="98"/>
      <c r="S119" s="98"/>
      <c r="T119" s="98"/>
      <c r="U119" s="98"/>
      <c r="V119" s="98"/>
    </row>
    <row r="120" spans="1:22" ht="12" customHeight="1" x14ac:dyDescent="0.25">
      <c r="A120" s="52">
        <v>2</v>
      </c>
      <c r="B120" s="52">
        <v>2741</v>
      </c>
      <c r="C120" s="53" t="s">
        <v>255</v>
      </c>
      <c r="D120" s="102">
        <f>SUMIF('PAAAS 2022'!$C$4:$C$251,$B120,'PAAAS 2022'!$S$4:$S$251)</f>
        <v>0</v>
      </c>
      <c r="E120" s="102">
        <f>SUMIF('PAAAS 2022'!$C$4:$C$251,$B120,'PAAAS 2022'!$T$4:$T$251)</f>
        <v>7500</v>
      </c>
      <c r="F120" s="102">
        <f>SUMIF('PAAAS 2022'!$C$4:$C$251,$B120,'PAAAS 2022'!$U$4:$U$251)</f>
        <v>350000</v>
      </c>
      <c r="G120" s="102">
        <f>SUMIF('PAAAS 2022'!$C$4:$C$251,$B120,'PAAAS 2022'!$V$4:$V$251)</f>
        <v>0</v>
      </c>
      <c r="H120" s="102">
        <f>SUMIF('PAAAS 2022'!$C$4:$C$251,$B120,'PAAAS 2022'!$W$4:$W$251)</f>
        <v>0</v>
      </c>
      <c r="I120" s="102">
        <f>SUMIF('PAAAS 2022'!$C$4:$C$251,$B120,'PAAAS 2022'!$X$4:$X$251)</f>
        <v>0</v>
      </c>
      <c r="J120" s="102">
        <f>SUMIF('PAAAS 2022'!$C$4:$C$251,$B120,'PAAAS 2022'!$Y$4:$Y$251)</f>
        <v>0</v>
      </c>
      <c r="K120" s="106">
        <f t="shared" si="7"/>
        <v>357500</v>
      </c>
      <c r="L120" s="108">
        <f t="shared" si="11"/>
        <v>7500</v>
      </c>
      <c r="M120" s="103"/>
      <c r="N120" s="108">
        <f t="shared" si="9"/>
        <v>0</v>
      </c>
      <c r="O120" s="108">
        <f t="shared" si="10"/>
        <v>350000</v>
      </c>
      <c r="P120" s="92"/>
      <c r="Q120" s="92"/>
      <c r="R120" s="92"/>
      <c r="S120" s="92"/>
      <c r="T120" s="92"/>
      <c r="U120" s="92"/>
      <c r="V120" s="92"/>
    </row>
    <row r="121" spans="1:22" ht="12" customHeight="1" x14ac:dyDescent="0.25">
      <c r="A121" s="52">
        <v>2</v>
      </c>
      <c r="B121" s="52">
        <v>2751</v>
      </c>
      <c r="C121" s="53" t="s">
        <v>256</v>
      </c>
      <c r="D121" s="102">
        <f>SUMIF('PAAAS 2022'!$C$4:$C$251,$B121,'PAAAS 2022'!$S$4:$S$251)</f>
        <v>0</v>
      </c>
      <c r="E121" s="102">
        <f>SUMIF('PAAAS 2022'!$C$4:$C$251,$B121,'PAAAS 2022'!$T$4:$T$251)</f>
        <v>0</v>
      </c>
      <c r="F121" s="102">
        <f>SUMIF('PAAAS 2022'!$C$4:$C$251,$B121,'PAAAS 2022'!$U$4:$U$251)</f>
        <v>0</v>
      </c>
      <c r="G121" s="102">
        <f>SUMIF('PAAAS 2022'!$C$4:$C$251,$B121,'PAAAS 2022'!$V$4:$V$251)</f>
        <v>0</v>
      </c>
      <c r="H121" s="102">
        <f>SUMIF('PAAAS 2022'!$C$4:$C$251,$B121,'PAAAS 2022'!$W$4:$W$251)</f>
        <v>0</v>
      </c>
      <c r="I121" s="102">
        <f>SUMIF('PAAAS 2022'!$C$4:$C$251,$B121,'PAAAS 2022'!$X$4:$X$251)</f>
        <v>0</v>
      </c>
      <c r="J121" s="102">
        <f>SUMIF('PAAAS 2022'!$C$4:$C$251,$B121,'PAAAS 2022'!$Y$4:$Y$251)</f>
        <v>0</v>
      </c>
      <c r="K121" s="106">
        <f t="shared" si="7"/>
        <v>0</v>
      </c>
      <c r="L121" s="108">
        <f t="shared" si="11"/>
        <v>0</v>
      </c>
      <c r="M121" s="103"/>
      <c r="N121" s="108">
        <f t="shared" si="9"/>
        <v>0</v>
      </c>
      <c r="O121" s="108">
        <f t="shared" si="10"/>
        <v>0</v>
      </c>
      <c r="P121" s="92"/>
      <c r="Q121" s="92"/>
      <c r="R121" s="92"/>
      <c r="S121" s="92"/>
      <c r="T121" s="92"/>
      <c r="U121" s="92"/>
      <c r="V121" s="92"/>
    </row>
    <row r="122" spans="1:22" ht="12" customHeight="1" x14ac:dyDescent="0.25">
      <c r="A122" s="52">
        <v>2</v>
      </c>
      <c r="B122" s="52">
        <v>2811</v>
      </c>
      <c r="C122" s="53" t="s">
        <v>257</v>
      </c>
      <c r="D122" s="102">
        <f>SUMIF('PAAAS 2022'!$C$4:$C$251,$B122,'PAAAS 2022'!$S$4:$S$251)</f>
        <v>0</v>
      </c>
      <c r="E122" s="102">
        <f>SUMIF('PAAAS 2022'!$C$4:$C$251,$B122,'PAAAS 2022'!$T$4:$T$251)</f>
        <v>0</v>
      </c>
      <c r="F122" s="102">
        <f>SUMIF('PAAAS 2022'!$C$4:$C$251,$B122,'PAAAS 2022'!$U$4:$U$251)</f>
        <v>0</v>
      </c>
      <c r="G122" s="102">
        <f>SUMIF('PAAAS 2022'!$C$4:$C$251,$B122,'PAAAS 2022'!$V$4:$V$251)</f>
        <v>0</v>
      </c>
      <c r="H122" s="102">
        <f>SUMIF('PAAAS 2022'!$C$4:$C$251,$B122,'PAAAS 2022'!$W$4:$W$251)</f>
        <v>0</v>
      </c>
      <c r="I122" s="102">
        <f>SUMIF('PAAAS 2022'!$C$4:$C$251,$B122,'PAAAS 2022'!$X$4:$X$251)</f>
        <v>0</v>
      </c>
      <c r="J122" s="102">
        <f>SUMIF('PAAAS 2022'!$C$4:$C$251,$B122,'PAAAS 2022'!$Y$4:$Y$251)</f>
        <v>0</v>
      </c>
      <c r="K122" s="106">
        <f t="shared" si="7"/>
        <v>0</v>
      </c>
      <c r="L122" s="108">
        <f t="shared" si="11"/>
        <v>0</v>
      </c>
      <c r="M122" s="103"/>
      <c r="N122" s="108">
        <f t="shared" si="9"/>
        <v>0</v>
      </c>
      <c r="O122" s="108">
        <f t="shared" si="10"/>
        <v>0</v>
      </c>
      <c r="P122" s="92"/>
      <c r="Q122" s="92"/>
      <c r="R122" s="92"/>
      <c r="S122" s="92"/>
      <c r="T122" s="92"/>
      <c r="U122" s="92"/>
      <c r="V122" s="92"/>
    </row>
    <row r="123" spans="1:22" ht="12" customHeight="1" x14ac:dyDescent="0.25">
      <c r="A123" s="52">
        <v>2</v>
      </c>
      <c r="B123" s="52">
        <v>2821</v>
      </c>
      <c r="C123" s="53" t="s">
        <v>258</v>
      </c>
      <c r="D123" s="102">
        <f>SUMIF('PAAAS 2022'!$C$4:$C$251,$B123,'PAAAS 2022'!$S$4:$S$251)</f>
        <v>0</v>
      </c>
      <c r="E123" s="102">
        <f>SUMIF('PAAAS 2022'!$C$4:$C$251,$B123,'PAAAS 2022'!$T$4:$T$251)</f>
        <v>0</v>
      </c>
      <c r="F123" s="102">
        <f>SUMIF('PAAAS 2022'!$C$4:$C$251,$B123,'PAAAS 2022'!$U$4:$U$251)</f>
        <v>0</v>
      </c>
      <c r="G123" s="102">
        <f>SUMIF('PAAAS 2022'!$C$4:$C$251,$B123,'PAAAS 2022'!$V$4:$V$251)</f>
        <v>0</v>
      </c>
      <c r="H123" s="102">
        <f>SUMIF('PAAAS 2022'!$C$4:$C$251,$B123,'PAAAS 2022'!$W$4:$W$251)</f>
        <v>0</v>
      </c>
      <c r="I123" s="102">
        <f>SUMIF('PAAAS 2022'!$C$4:$C$251,$B123,'PAAAS 2022'!$X$4:$X$251)</f>
        <v>0</v>
      </c>
      <c r="J123" s="102">
        <f>SUMIF('PAAAS 2022'!$C$4:$C$251,$B123,'PAAAS 2022'!$Y$4:$Y$251)</f>
        <v>0</v>
      </c>
      <c r="K123" s="106">
        <f t="shared" si="7"/>
        <v>0</v>
      </c>
      <c r="L123" s="108">
        <f t="shared" si="11"/>
        <v>0</v>
      </c>
      <c r="M123" s="103"/>
      <c r="N123" s="108">
        <f t="shared" si="9"/>
        <v>0</v>
      </c>
      <c r="O123" s="108">
        <f t="shared" si="10"/>
        <v>0</v>
      </c>
      <c r="P123" s="92"/>
      <c r="Q123" s="92"/>
      <c r="R123" s="92"/>
      <c r="S123" s="92"/>
      <c r="T123" s="92"/>
      <c r="U123" s="92"/>
      <c r="V123" s="92"/>
    </row>
    <row r="124" spans="1:22" ht="12" customHeight="1" x14ac:dyDescent="0.25">
      <c r="A124" s="52">
        <v>2</v>
      </c>
      <c r="B124" s="52">
        <v>2831</v>
      </c>
      <c r="C124" s="53" t="s">
        <v>259</v>
      </c>
      <c r="D124" s="102">
        <f>SUMIF('PAAAS 2022'!$C$4:$C$251,$B124,'PAAAS 2022'!$S$4:$S$251)</f>
        <v>0</v>
      </c>
      <c r="E124" s="102">
        <f>SUMIF('PAAAS 2022'!$C$4:$C$251,$B124,'PAAAS 2022'!$T$4:$T$251)</f>
        <v>0</v>
      </c>
      <c r="F124" s="102">
        <f>SUMIF('PAAAS 2022'!$C$4:$C$251,$B124,'PAAAS 2022'!$U$4:$U$251)</f>
        <v>0</v>
      </c>
      <c r="G124" s="102">
        <f>SUMIF('PAAAS 2022'!$C$4:$C$251,$B124,'PAAAS 2022'!$V$4:$V$251)</f>
        <v>0</v>
      </c>
      <c r="H124" s="102">
        <f>SUMIF('PAAAS 2022'!$C$4:$C$251,$B124,'PAAAS 2022'!$W$4:$W$251)</f>
        <v>0</v>
      </c>
      <c r="I124" s="102">
        <f>SUMIF('PAAAS 2022'!$C$4:$C$251,$B124,'PAAAS 2022'!$X$4:$X$251)</f>
        <v>0</v>
      </c>
      <c r="J124" s="102">
        <f>SUMIF('PAAAS 2022'!$C$4:$C$251,$B124,'PAAAS 2022'!$Y$4:$Y$251)</f>
        <v>0</v>
      </c>
      <c r="K124" s="106">
        <f t="shared" si="7"/>
        <v>0</v>
      </c>
      <c r="L124" s="108">
        <f t="shared" si="11"/>
        <v>0</v>
      </c>
      <c r="M124" s="103"/>
      <c r="N124" s="108">
        <f t="shared" si="9"/>
        <v>0</v>
      </c>
      <c r="O124" s="108">
        <f t="shared" si="10"/>
        <v>0</v>
      </c>
      <c r="P124" s="92"/>
      <c r="Q124" s="92"/>
      <c r="R124" s="92"/>
      <c r="S124" s="92"/>
      <c r="T124" s="92"/>
      <c r="U124" s="92"/>
      <c r="V124" s="92"/>
    </row>
    <row r="125" spans="1:22" ht="12" customHeight="1" x14ac:dyDescent="0.25">
      <c r="A125" s="104">
        <v>2</v>
      </c>
      <c r="B125" s="104">
        <v>2911</v>
      </c>
      <c r="C125" s="105" t="s">
        <v>260</v>
      </c>
      <c r="D125" s="102">
        <f>SUMIF('PAAAS 2022'!$C$4:$C$251,$B125,'PAAAS 2022'!$S$4:$S$251)</f>
        <v>100000</v>
      </c>
      <c r="E125" s="102">
        <f>SUMIF('PAAAS 2022'!$C$4:$C$251,$B125,'PAAAS 2022'!$T$4:$T$251)</f>
        <v>214112</v>
      </c>
      <c r="F125" s="102">
        <f>SUMIF('PAAAS 2022'!$C$4:$C$251,$B125,'PAAAS 2022'!$U$4:$U$251)</f>
        <v>91888</v>
      </c>
      <c r="G125" s="102">
        <f>SUMIF('PAAAS 2022'!$C$4:$C$251,$B125,'PAAAS 2022'!$V$4:$V$251)</f>
        <v>0</v>
      </c>
      <c r="H125" s="102">
        <f>SUMIF('PAAAS 2022'!$C$4:$C$251,$B125,'PAAAS 2022'!$W$4:$W$251)</f>
        <v>0</v>
      </c>
      <c r="I125" s="102">
        <f>SUMIF('PAAAS 2022'!$C$4:$C$251,$B125,'PAAAS 2022'!$X$4:$X$251)</f>
        <v>0</v>
      </c>
      <c r="J125" s="102">
        <f>SUMIF('PAAAS 2022'!$C$4:$C$251,$B125,'PAAAS 2022'!$Y$4:$Y$251)</f>
        <v>0</v>
      </c>
      <c r="K125" s="106">
        <f t="shared" si="7"/>
        <v>406000</v>
      </c>
      <c r="L125" s="108">
        <f t="shared" si="11"/>
        <v>214112</v>
      </c>
      <c r="M125" s="107"/>
      <c r="N125" s="108">
        <f t="shared" si="9"/>
        <v>100000</v>
      </c>
      <c r="O125" s="108">
        <f t="shared" si="10"/>
        <v>91888</v>
      </c>
      <c r="P125" s="98"/>
      <c r="Q125" s="98"/>
      <c r="R125" s="98"/>
      <c r="S125" s="98"/>
      <c r="T125" s="98"/>
      <c r="U125" s="98"/>
      <c r="V125" s="98"/>
    </row>
    <row r="126" spans="1:22" ht="12" customHeight="1" x14ac:dyDescent="0.25">
      <c r="A126" s="104">
        <v>2</v>
      </c>
      <c r="B126" s="104">
        <v>2921</v>
      </c>
      <c r="C126" s="105" t="s">
        <v>261</v>
      </c>
      <c r="D126" s="102">
        <f>SUMIF('PAAAS 2022'!$C$4:$C$251,$B126,'PAAAS 2022'!$S$4:$S$251)</f>
        <v>0</v>
      </c>
      <c r="E126" s="102">
        <f>SUMIF('PAAAS 2022'!$C$4:$C$251,$B126,'PAAAS 2022'!$T$4:$T$251)</f>
        <v>26000</v>
      </c>
      <c r="F126" s="102">
        <f>SUMIF('PAAAS 2022'!$C$4:$C$251,$B126,'PAAAS 2022'!$U$4:$U$251)</f>
        <v>0</v>
      </c>
      <c r="G126" s="102">
        <f>SUMIF('PAAAS 2022'!$C$4:$C$251,$B126,'PAAAS 2022'!$V$4:$V$251)</f>
        <v>0</v>
      </c>
      <c r="H126" s="102">
        <f>SUMIF('PAAAS 2022'!$C$4:$C$251,$B126,'PAAAS 2022'!$W$4:$W$251)</f>
        <v>0</v>
      </c>
      <c r="I126" s="102">
        <f>SUMIF('PAAAS 2022'!$C$4:$C$251,$B126,'PAAAS 2022'!$X$4:$X$251)</f>
        <v>0</v>
      </c>
      <c r="J126" s="102">
        <f>SUMIF('PAAAS 2022'!$C$4:$C$251,$B126,'PAAAS 2022'!$Y$4:$Y$251)</f>
        <v>0</v>
      </c>
      <c r="K126" s="106">
        <f t="shared" si="7"/>
        <v>26000</v>
      </c>
      <c r="L126" s="108">
        <f t="shared" si="11"/>
        <v>26000</v>
      </c>
      <c r="M126" s="107"/>
      <c r="N126" s="108">
        <f t="shared" si="9"/>
        <v>0</v>
      </c>
      <c r="O126" s="108">
        <f t="shared" si="10"/>
        <v>0</v>
      </c>
      <c r="P126" s="98"/>
      <c r="Q126" s="98"/>
      <c r="R126" s="98"/>
      <c r="S126" s="98"/>
      <c r="T126" s="98"/>
      <c r="U126" s="98"/>
      <c r="V126" s="98"/>
    </row>
    <row r="127" spans="1:22" ht="12" customHeight="1" x14ac:dyDescent="0.25">
      <c r="A127" s="104">
        <v>2</v>
      </c>
      <c r="B127" s="104">
        <v>2931</v>
      </c>
      <c r="C127" s="105" t="s">
        <v>262</v>
      </c>
      <c r="D127" s="102">
        <f>SUMIF('PAAAS 2022'!$C$4:$C$251,$B127,'PAAAS 2022'!$S$4:$S$251)</f>
        <v>0</v>
      </c>
      <c r="E127" s="102">
        <f>SUMIF('PAAAS 2022'!$C$4:$C$251,$B127,'PAAAS 2022'!$T$4:$T$251)</f>
        <v>20000</v>
      </c>
      <c r="F127" s="102">
        <f>SUMIF('PAAAS 2022'!$C$4:$C$251,$B127,'PAAAS 2022'!$U$4:$U$251)</f>
        <v>0</v>
      </c>
      <c r="G127" s="102">
        <f>SUMIF('PAAAS 2022'!$C$4:$C$251,$B127,'PAAAS 2022'!$V$4:$V$251)</f>
        <v>0</v>
      </c>
      <c r="H127" s="102">
        <f>SUMIF('PAAAS 2022'!$C$4:$C$251,$B127,'PAAAS 2022'!$W$4:$W$251)</f>
        <v>0</v>
      </c>
      <c r="I127" s="102">
        <f>SUMIF('PAAAS 2022'!$C$4:$C$251,$B127,'PAAAS 2022'!$X$4:$X$251)</f>
        <v>0</v>
      </c>
      <c r="J127" s="102">
        <f>SUMIF('PAAAS 2022'!$C$4:$C$251,$B127,'PAAAS 2022'!$Y$4:$Y$251)</f>
        <v>0</v>
      </c>
      <c r="K127" s="106">
        <f t="shared" si="7"/>
        <v>20000</v>
      </c>
      <c r="L127" s="108">
        <f t="shared" si="11"/>
        <v>20000</v>
      </c>
      <c r="M127" s="107"/>
      <c r="N127" s="108">
        <f t="shared" si="9"/>
        <v>0</v>
      </c>
      <c r="O127" s="108">
        <f t="shared" si="10"/>
        <v>0</v>
      </c>
      <c r="P127" s="98"/>
      <c r="Q127" s="98"/>
      <c r="R127" s="98"/>
      <c r="S127" s="98"/>
      <c r="T127" s="98"/>
      <c r="U127" s="98"/>
      <c r="V127" s="98"/>
    </row>
    <row r="128" spans="1:22" ht="12" customHeight="1" x14ac:dyDescent="0.25">
      <c r="A128" s="104">
        <v>2</v>
      </c>
      <c r="B128" s="104">
        <v>2941</v>
      </c>
      <c r="C128" s="105" t="s">
        <v>263</v>
      </c>
      <c r="D128" s="102">
        <f>SUMIF('PAAAS 2022'!$C$4:$C$251,$B128,'PAAAS 2022'!$S$4:$S$251)</f>
        <v>100000</v>
      </c>
      <c r="E128" s="102">
        <f>SUMIF('PAAAS 2022'!$C$4:$C$251,$B128,'PAAAS 2022'!$T$4:$T$251)</f>
        <v>418000</v>
      </c>
      <c r="F128" s="102">
        <f>SUMIF('PAAAS 2022'!$C$4:$C$251,$B128,'PAAAS 2022'!$U$4:$U$251)</f>
        <v>0</v>
      </c>
      <c r="G128" s="102">
        <f>SUMIF('PAAAS 2022'!$C$4:$C$251,$B128,'PAAAS 2022'!$V$4:$V$251)</f>
        <v>0</v>
      </c>
      <c r="H128" s="102">
        <f>SUMIF('PAAAS 2022'!$C$4:$C$251,$B128,'PAAAS 2022'!$W$4:$W$251)</f>
        <v>0</v>
      </c>
      <c r="I128" s="102">
        <f>SUMIF('PAAAS 2022'!$C$4:$C$251,$B128,'PAAAS 2022'!$X$4:$X$251)</f>
        <v>2000</v>
      </c>
      <c r="J128" s="102">
        <f>SUMIF('PAAAS 2022'!$C$4:$C$251,$B128,'PAAAS 2022'!$Y$4:$Y$251)</f>
        <v>50000</v>
      </c>
      <c r="K128" s="106">
        <f t="shared" si="7"/>
        <v>570000</v>
      </c>
      <c r="L128" s="108">
        <f t="shared" si="11"/>
        <v>418000</v>
      </c>
      <c r="M128" s="107"/>
      <c r="N128" s="108">
        <f t="shared" si="9"/>
        <v>100000</v>
      </c>
      <c r="O128" s="108">
        <f t="shared" si="10"/>
        <v>52000</v>
      </c>
      <c r="P128" s="98"/>
      <c r="Q128" s="98"/>
      <c r="R128" s="98"/>
      <c r="S128" s="98"/>
      <c r="T128" s="98"/>
      <c r="U128" s="98"/>
      <c r="V128" s="98"/>
    </row>
    <row r="129" spans="1:22" ht="12" customHeight="1" x14ac:dyDescent="0.25">
      <c r="A129" s="52">
        <v>2</v>
      </c>
      <c r="B129" s="52">
        <v>2951</v>
      </c>
      <c r="C129" s="53" t="s">
        <v>264</v>
      </c>
      <c r="D129" s="102">
        <f>SUMIF('PAAAS 2022'!$C$4:$C$251,$B129,'PAAAS 2022'!$S$4:$S$251)</f>
        <v>0</v>
      </c>
      <c r="E129" s="102">
        <f>SUMIF('PAAAS 2022'!$C$4:$C$251,$B129,'PAAAS 2022'!$T$4:$T$251)</f>
        <v>0</v>
      </c>
      <c r="F129" s="102">
        <f>SUMIF('PAAAS 2022'!$C$4:$C$251,$B129,'PAAAS 2022'!$U$4:$U$251)</f>
        <v>0</v>
      </c>
      <c r="G129" s="102">
        <f>SUMIF('PAAAS 2022'!$C$4:$C$251,$B129,'PAAAS 2022'!$V$4:$V$251)</f>
        <v>0</v>
      </c>
      <c r="H129" s="102">
        <f>SUMIF('PAAAS 2022'!$C$4:$C$251,$B129,'PAAAS 2022'!$W$4:$W$251)</f>
        <v>0</v>
      </c>
      <c r="I129" s="102">
        <f>SUMIF('PAAAS 2022'!$C$4:$C$251,$B129,'PAAAS 2022'!$X$4:$X$251)</f>
        <v>0</v>
      </c>
      <c r="J129" s="102">
        <f>SUMIF('PAAAS 2022'!$C$4:$C$251,$B129,'PAAAS 2022'!$Y$4:$Y$251)</f>
        <v>0</v>
      </c>
      <c r="K129" s="106">
        <f t="shared" si="7"/>
        <v>0</v>
      </c>
      <c r="L129" s="108">
        <f t="shared" si="11"/>
        <v>0</v>
      </c>
      <c r="M129" s="103"/>
      <c r="N129" s="108">
        <f t="shared" si="9"/>
        <v>0</v>
      </c>
      <c r="O129" s="108">
        <f t="shared" si="10"/>
        <v>0</v>
      </c>
      <c r="P129" s="92"/>
      <c r="Q129" s="92"/>
      <c r="R129" s="92"/>
      <c r="S129" s="92"/>
      <c r="T129" s="92"/>
      <c r="U129" s="92"/>
      <c r="V129" s="92"/>
    </row>
    <row r="130" spans="1:22" ht="12" customHeight="1" x14ac:dyDescent="0.25">
      <c r="A130" s="104">
        <v>2</v>
      </c>
      <c r="B130" s="104">
        <v>2961</v>
      </c>
      <c r="C130" s="105" t="s">
        <v>265</v>
      </c>
      <c r="D130" s="102">
        <f>SUMIF('PAAAS 2022'!$C$4:$C$251,$B130,'PAAAS 2022'!$S$4:$S$251)</f>
        <v>0</v>
      </c>
      <c r="E130" s="102">
        <f>SUMIF('PAAAS 2022'!$C$4:$C$251,$B130,'PAAAS 2022'!$T$4:$T$251)</f>
        <v>380000</v>
      </c>
      <c r="F130" s="102">
        <f>SUMIF('PAAAS 2022'!$C$4:$C$251,$B130,'PAAAS 2022'!$U$4:$U$251)</f>
        <v>0</v>
      </c>
      <c r="G130" s="102">
        <f>SUMIF('PAAAS 2022'!$C$4:$C$251,$B130,'PAAAS 2022'!$V$4:$V$251)</f>
        <v>0</v>
      </c>
      <c r="H130" s="102">
        <f>SUMIF('PAAAS 2022'!$C$4:$C$251,$B130,'PAAAS 2022'!$W$4:$W$251)</f>
        <v>0</v>
      </c>
      <c r="I130" s="102">
        <f>SUMIF('PAAAS 2022'!$C$4:$C$251,$B130,'PAAAS 2022'!$X$4:$X$251)</f>
        <v>0</v>
      </c>
      <c r="J130" s="102">
        <f>SUMIF('PAAAS 2022'!$C$4:$C$251,$B130,'PAAAS 2022'!$Y$4:$Y$251)</f>
        <v>0</v>
      </c>
      <c r="K130" s="106">
        <f t="shared" si="7"/>
        <v>380000</v>
      </c>
      <c r="L130" s="108">
        <f t="shared" si="11"/>
        <v>380000</v>
      </c>
      <c r="M130" s="107"/>
      <c r="N130" s="108">
        <f t="shared" si="9"/>
        <v>0</v>
      </c>
      <c r="O130" s="108">
        <f t="shared" si="10"/>
        <v>0</v>
      </c>
      <c r="P130" s="98"/>
      <c r="Q130" s="98"/>
      <c r="R130" s="98"/>
      <c r="S130" s="98"/>
      <c r="T130" s="98"/>
      <c r="U130" s="98"/>
      <c r="V130" s="98"/>
    </row>
    <row r="131" spans="1:22" ht="12" customHeight="1" x14ac:dyDescent="0.25">
      <c r="A131" s="52">
        <v>2</v>
      </c>
      <c r="B131" s="52">
        <v>2971</v>
      </c>
      <c r="C131" s="53" t="s">
        <v>266</v>
      </c>
      <c r="D131" s="102">
        <f>SUMIF('PAAAS 2022'!$C$4:$C$251,$B131,'PAAAS 2022'!$S$4:$S$251)</f>
        <v>0</v>
      </c>
      <c r="E131" s="102">
        <f>SUMIF('PAAAS 2022'!$C$4:$C$251,$B131,'PAAAS 2022'!$T$4:$T$251)</f>
        <v>0</v>
      </c>
      <c r="F131" s="102">
        <f>SUMIF('PAAAS 2022'!$C$4:$C$251,$B131,'PAAAS 2022'!$U$4:$U$251)</f>
        <v>0</v>
      </c>
      <c r="G131" s="102">
        <f>SUMIF('PAAAS 2022'!$C$4:$C$251,$B131,'PAAAS 2022'!$V$4:$V$251)</f>
        <v>0</v>
      </c>
      <c r="H131" s="102">
        <f>SUMIF('PAAAS 2022'!$C$4:$C$251,$B131,'PAAAS 2022'!$W$4:$W$251)</f>
        <v>0</v>
      </c>
      <c r="I131" s="102">
        <f>SUMIF('PAAAS 2022'!$C$4:$C$251,$B131,'PAAAS 2022'!$X$4:$X$251)</f>
        <v>0</v>
      </c>
      <c r="J131" s="102">
        <f>SUMIF('PAAAS 2022'!$C$4:$C$251,$B131,'PAAAS 2022'!$Y$4:$Y$251)</f>
        <v>0</v>
      </c>
      <c r="K131" s="106">
        <f t="shared" si="7"/>
        <v>0</v>
      </c>
      <c r="L131" s="108">
        <f t="shared" si="11"/>
        <v>0</v>
      </c>
      <c r="M131" s="103"/>
      <c r="N131" s="108">
        <f t="shared" si="9"/>
        <v>0</v>
      </c>
      <c r="O131" s="108">
        <f t="shared" si="10"/>
        <v>0</v>
      </c>
      <c r="P131" s="92"/>
      <c r="Q131" s="92"/>
      <c r="R131" s="92"/>
      <c r="S131" s="92"/>
      <c r="T131" s="92"/>
      <c r="U131" s="92"/>
      <c r="V131" s="92"/>
    </row>
    <row r="132" spans="1:22" ht="12" customHeight="1" x14ac:dyDescent="0.25">
      <c r="A132" s="52">
        <v>2</v>
      </c>
      <c r="B132" s="52">
        <v>2981</v>
      </c>
      <c r="C132" s="53" t="s">
        <v>267</v>
      </c>
      <c r="D132" s="102">
        <f>SUMIF('PAAAS 2022'!$C$4:$C$251,$B132,'PAAAS 2022'!$S$4:$S$251)</f>
        <v>0</v>
      </c>
      <c r="E132" s="102">
        <f>SUMIF('PAAAS 2022'!$C$4:$C$251,$B132,'PAAAS 2022'!$T$4:$T$251)</f>
        <v>0</v>
      </c>
      <c r="F132" s="102">
        <f>SUMIF('PAAAS 2022'!$C$4:$C$251,$B132,'PAAAS 2022'!$U$4:$U$251)</f>
        <v>0</v>
      </c>
      <c r="G132" s="102">
        <f>SUMIF('PAAAS 2022'!$C$4:$C$251,$B132,'PAAAS 2022'!$V$4:$V$251)</f>
        <v>0</v>
      </c>
      <c r="H132" s="102">
        <f>SUMIF('PAAAS 2022'!$C$4:$C$251,$B132,'PAAAS 2022'!$W$4:$W$251)</f>
        <v>0</v>
      </c>
      <c r="I132" s="102">
        <f>SUMIF('PAAAS 2022'!$C$4:$C$251,$B132,'PAAAS 2022'!$X$4:$X$251)</f>
        <v>0</v>
      </c>
      <c r="J132" s="102">
        <f>SUMIF('PAAAS 2022'!$C$4:$C$251,$B132,'PAAAS 2022'!$Y$4:$Y$251)</f>
        <v>0</v>
      </c>
      <c r="K132" s="106">
        <f t="shared" si="7"/>
        <v>0</v>
      </c>
      <c r="L132" s="108">
        <f t="shared" si="11"/>
        <v>0</v>
      </c>
      <c r="M132" s="103"/>
      <c r="N132" s="108">
        <f t="shared" si="9"/>
        <v>0</v>
      </c>
      <c r="O132" s="108">
        <f t="shared" si="10"/>
        <v>0</v>
      </c>
      <c r="P132" s="92"/>
      <c r="Q132" s="92"/>
      <c r="R132" s="92"/>
      <c r="S132" s="92"/>
      <c r="T132" s="92"/>
      <c r="U132" s="92"/>
      <c r="V132" s="92"/>
    </row>
    <row r="133" spans="1:22" ht="12" customHeight="1" x14ac:dyDescent="0.25">
      <c r="A133" s="52">
        <v>2</v>
      </c>
      <c r="B133" s="52">
        <v>2991</v>
      </c>
      <c r="C133" s="53" t="s">
        <v>268</v>
      </c>
      <c r="D133" s="102">
        <f>SUMIF('PAAAS 2022'!$C$4:$C$251,$B133,'PAAAS 2022'!$S$4:$S$251)</f>
        <v>0</v>
      </c>
      <c r="E133" s="102">
        <f>SUMIF('PAAAS 2022'!$C$4:$C$251,$B133,'PAAAS 2022'!$T$4:$T$251)</f>
        <v>0</v>
      </c>
      <c r="F133" s="102">
        <f>SUMIF('PAAAS 2022'!$C$4:$C$251,$B133,'PAAAS 2022'!$U$4:$U$251)</f>
        <v>0</v>
      </c>
      <c r="G133" s="102">
        <f>SUMIF('PAAAS 2022'!$C$4:$C$251,$B133,'PAAAS 2022'!$V$4:$V$251)</f>
        <v>0</v>
      </c>
      <c r="H133" s="102">
        <f>SUMIF('PAAAS 2022'!$C$4:$C$251,$B133,'PAAAS 2022'!$W$4:$W$251)</f>
        <v>0</v>
      </c>
      <c r="I133" s="102">
        <f>SUMIF('PAAAS 2022'!$C$4:$C$251,$B133,'PAAAS 2022'!$X$4:$X$251)</f>
        <v>0</v>
      </c>
      <c r="J133" s="102">
        <f>SUMIF('PAAAS 2022'!$C$4:$C$251,$B133,'PAAAS 2022'!$Y$4:$Y$251)</f>
        <v>0</v>
      </c>
      <c r="K133" s="106">
        <f t="shared" si="7"/>
        <v>0</v>
      </c>
      <c r="L133" s="108">
        <f t="shared" si="11"/>
        <v>0</v>
      </c>
      <c r="M133" s="103"/>
      <c r="N133" s="108">
        <f t="shared" si="9"/>
        <v>0</v>
      </c>
      <c r="O133" s="108">
        <f t="shared" si="10"/>
        <v>0</v>
      </c>
      <c r="P133" s="92"/>
      <c r="Q133" s="92"/>
      <c r="R133" s="92"/>
      <c r="S133" s="92"/>
      <c r="T133" s="92"/>
      <c r="U133" s="92"/>
      <c r="V133" s="92"/>
    </row>
    <row r="134" spans="1:22" ht="12" customHeight="1" x14ac:dyDescent="0.25">
      <c r="A134" s="104">
        <v>3</v>
      </c>
      <c r="B134" s="104">
        <v>3111</v>
      </c>
      <c r="C134" s="105" t="s">
        <v>269</v>
      </c>
      <c r="D134" s="102">
        <f>SUMIF('PAAAS 2022'!$C$4:$C$251,$B134,'PAAAS 2022'!$S$4:$S$251)</f>
        <v>0</v>
      </c>
      <c r="E134" s="102">
        <f>SUMIF('PAAAS 2022'!$C$4:$C$251,$B134,'PAAAS 2022'!$T$4:$T$251)</f>
        <v>3500000</v>
      </c>
      <c r="F134" s="102">
        <f>SUMIF('PAAAS 2022'!$C$4:$C$251,$B134,'PAAAS 2022'!$U$4:$U$251)</f>
        <v>0</v>
      </c>
      <c r="G134" s="102">
        <f>SUMIF('PAAAS 2022'!$C$4:$C$251,$B134,'PAAAS 2022'!$V$4:$V$251)</f>
        <v>0</v>
      </c>
      <c r="H134" s="102">
        <f>SUMIF('PAAAS 2022'!$C$4:$C$251,$B134,'PAAAS 2022'!$W$4:$W$251)</f>
        <v>0</v>
      </c>
      <c r="I134" s="102">
        <f>SUMIF('PAAAS 2022'!$C$4:$C$251,$B134,'PAAAS 2022'!$X$4:$X$251)</f>
        <v>0</v>
      </c>
      <c r="J134" s="102">
        <f>SUMIF('PAAAS 2022'!$C$4:$C$251,$B134,'PAAAS 2022'!$Y$4:$Y$251)</f>
        <v>0</v>
      </c>
      <c r="K134" s="106">
        <f t="shared" si="7"/>
        <v>3500000</v>
      </c>
      <c r="L134" s="108">
        <f t="shared" si="11"/>
        <v>3500000</v>
      </c>
      <c r="M134" s="107"/>
      <c r="N134" s="108">
        <f t="shared" si="9"/>
        <v>0</v>
      </c>
      <c r="O134" s="108">
        <f t="shared" si="10"/>
        <v>0</v>
      </c>
      <c r="P134" s="98"/>
      <c r="Q134" s="98"/>
      <c r="R134" s="98"/>
      <c r="S134" s="98"/>
      <c r="T134" s="98"/>
      <c r="U134" s="98"/>
      <c r="V134" s="98"/>
    </row>
    <row r="135" spans="1:22" ht="12" customHeight="1" x14ac:dyDescent="0.25">
      <c r="A135" s="52">
        <v>3</v>
      </c>
      <c r="B135" s="52">
        <v>3112</v>
      </c>
      <c r="C135" s="53" t="s">
        <v>270</v>
      </c>
      <c r="D135" s="102">
        <f>SUMIF('PAAAS 2022'!$C$4:$C$251,$B135,'PAAAS 2022'!$S$4:$S$251)</f>
        <v>0</v>
      </c>
      <c r="E135" s="102">
        <f>SUMIF('PAAAS 2022'!$C$4:$C$251,$B135,'PAAAS 2022'!$T$4:$T$251)</f>
        <v>0</v>
      </c>
      <c r="F135" s="102">
        <f>SUMIF('PAAAS 2022'!$C$4:$C$251,$B135,'PAAAS 2022'!$U$4:$U$251)</f>
        <v>0</v>
      </c>
      <c r="G135" s="102">
        <f>SUMIF('PAAAS 2022'!$C$4:$C$251,$B135,'PAAAS 2022'!$V$4:$V$251)</f>
        <v>0</v>
      </c>
      <c r="H135" s="102">
        <f>SUMIF('PAAAS 2022'!$C$4:$C$251,$B135,'PAAAS 2022'!$W$4:$W$251)</f>
        <v>0</v>
      </c>
      <c r="I135" s="102">
        <f>SUMIF('PAAAS 2022'!$C$4:$C$251,$B135,'PAAAS 2022'!$X$4:$X$251)</f>
        <v>0</v>
      </c>
      <c r="J135" s="102">
        <f>SUMIF('PAAAS 2022'!$C$4:$C$251,$B135,'PAAAS 2022'!$Y$4:$Y$251)</f>
        <v>0</v>
      </c>
      <c r="K135" s="106">
        <f t="shared" si="7"/>
        <v>0</v>
      </c>
      <c r="L135" s="108">
        <f t="shared" si="11"/>
        <v>0</v>
      </c>
      <c r="M135" s="103"/>
      <c r="N135" s="108">
        <f t="shared" si="9"/>
        <v>0</v>
      </c>
      <c r="O135" s="108">
        <f t="shared" si="10"/>
        <v>0</v>
      </c>
      <c r="P135" s="92"/>
      <c r="Q135" s="92"/>
      <c r="R135" s="92"/>
      <c r="S135" s="92"/>
      <c r="T135" s="92"/>
      <c r="U135" s="92"/>
      <c r="V135" s="92"/>
    </row>
    <row r="136" spans="1:22" ht="12" customHeight="1" x14ac:dyDescent="0.25">
      <c r="A136" s="52">
        <v>3</v>
      </c>
      <c r="B136" s="52">
        <v>3113</v>
      </c>
      <c r="C136" s="53" t="s">
        <v>271</v>
      </c>
      <c r="D136" s="102">
        <f>SUMIF('PAAAS 2022'!$C$4:$C$251,$B136,'PAAAS 2022'!$S$4:$S$251)</f>
        <v>0</v>
      </c>
      <c r="E136" s="102">
        <f>SUMIF('PAAAS 2022'!$C$4:$C$251,$B136,'PAAAS 2022'!$T$4:$T$251)</f>
        <v>0</v>
      </c>
      <c r="F136" s="102">
        <f>SUMIF('PAAAS 2022'!$C$4:$C$251,$B136,'PAAAS 2022'!$U$4:$U$251)</f>
        <v>0</v>
      </c>
      <c r="G136" s="102">
        <f>SUMIF('PAAAS 2022'!$C$4:$C$251,$B136,'PAAAS 2022'!$V$4:$V$251)</f>
        <v>0</v>
      </c>
      <c r="H136" s="102">
        <f>SUMIF('PAAAS 2022'!$C$4:$C$251,$B136,'PAAAS 2022'!$W$4:$W$251)</f>
        <v>0</v>
      </c>
      <c r="I136" s="102">
        <f>SUMIF('PAAAS 2022'!$C$4:$C$251,$B136,'PAAAS 2022'!$X$4:$X$251)</f>
        <v>0</v>
      </c>
      <c r="J136" s="102">
        <f>SUMIF('PAAAS 2022'!$C$4:$C$251,$B136,'PAAAS 2022'!$Y$4:$Y$251)</f>
        <v>0</v>
      </c>
      <c r="K136" s="106">
        <f t="shared" si="7"/>
        <v>0</v>
      </c>
      <c r="L136" s="108">
        <f t="shared" si="11"/>
        <v>0</v>
      </c>
      <c r="M136" s="103"/>
      <c r="N136" s="108">
        <f t="shared" si="9"/>
        <v>0</v>
      </c>
      <c r="O136" s="108">
        <f t="shared" si="10"/>
        <v>0</v>
      </c>
      <c r="P136" s="92"/>
      <c r="Q136" s="92"/>
      <c r="R136" s="92"/>
      <c r="S136" s="92"/>
      <c r="T136" s="92"/>
      <c r="U136" s="92"/>
      <c r="V136" s="92"/>
    </row>
    <row r="137" spans="1:22" ht="12" customHeight="1" x14ac:dyDescent="0.25">
      <c r="A137" s="104">
        <v>3</v>
      </c>
      <c r="B137" s="104">
        <v>3121</v>
      </c>
      <c r="C137" s="105" t="s">
        <v>272</v>
      </c>
      <c r="D137" s="102">
        <f>SUMIF('PAAAS 2022'!$C$4:$C$251,$B137,'PAAAS 2022'!$S$4:$S$251)</f>
        <v>0</v>
      </c>
      <c r="E137" s="102">
        <f>SUMIF('PAAAS 2022'!$C$4:$C$251,$B137,'PAAAS 2022'!$T$4:$T$251)</f>
        <v>1000</v>
      </c>
      <c r="F137" s="102">
        <f>SUMIF('PAAAS 2022'!$C$4:$C$251,$B137,'PAAAS 2022'!$U$4:$U$251)</f>
        <v>0</v>
      </c>
      <c r="G137" s="102">
        <f>SUMIF('PAAAS 2022'!$C$4:$C$251,$B137,'PAAAS 2022'!$V$4:$V$251)</f>
        <v>0</v>
      </c>
      <c r="H137" s="102">
        <f>SUMIF('PAAAS 2022'!$C$4:$C$251,$B137,'PAAAS 2022'!$W$4:$W$251)</f>
        <v>0</v>
      </c>
      <c r="I137" s="102">
        <f>SUMIF('PAAAS 2022'!$C$4:$C$251,$B137,'PAAAS 2022'!$X$4:$X$251)</f>
        <v>0</v>
      </c>
      <c r="J137" s="102">
        <f>SUMIF('PAAAS 2022'!$C$4:$C$251,$B137,'PAAAS 2022'!$Y$4:$Y$251)</f>
        <v>0</v>
      </c>
      <c r="K137" s="106">
        <f t="shared" si="7"/>
        <v>1000</v>
      </c>
      <c r="L137" s="108">
        <f t="shared" si="11"/>
        <v>1000</v>
      </c>
      <c r="M137" s="107"/>
      <c r="N137" s="108">
        <f t="shared" si="9"/>
        <v>0</v>
      </c>
      <c r="O137" s="108">
        <f t="shared" si="10"/>
        <v>0</v>
      </c>
      <c r="P137" s="98"/>
      <c r="Q137" s="98"/>
      <c r="R137" s="98"/>
      <c r="S137" s="98"/>
      <c r="T137" s="98"/>
      <c r="U137" s="98"/>
      <c r="V137" s="98"/>
    </row>
    <row r="138" spans="1:22" ht="12" customHeight="1" x14ac:dyDescent="0.25">
      <c r="A138" s="104">
        <v>3</v>
      </c>
      <c r="B138" s="104">
        <v>3131</v>
      </c>
      <c r="C138" s="105" t="s">
        <v>273</v>
      </c>
      <c r="D138" s="102">
        <f>SUMIF('PAAAS 2022'!$C$4:$C$251,$B138,'PAAAS 2022'!$S$4:$S$251)</f>
        <v>0</v>
      </c>
      <c r="E138" s="102">
        <f>SUMIF('PAAAS 2022'!$C$4:$C$251,$B138,'PAAAS 2022'!$T$4:$T$251)</f>
        <v>800000</v>
      </c>
      <c r="F138" s="102">
        <f>SUMIF('PAAAS 2022'!$C$4:$C$251,$B138,'PAAAS 2022'!$U$4:$U$251)</f>
        <v>0</v>
      </c>
      <c r="G138" s="102">
        <f>SUMIF('PAAAS 2022'!$C$4:$C$251,$B138,'PAAAS 2022'!$V$4:$V$251)</f>
        <v>0</v>
      </c>
      <c r="H138" s="102">
        <f>SUMIF('PAAAS 2022'!$C$4:$C$251,$B138,'PAAAS 2022'!$W$4:$W$251)</f>
        <v>0</v>
      </c>
      <c r="I138" s="102">
        <f>SUMIF('PAAAS 2022'!$C$4:$C$251,$B138,'PAAAS 2022'!$X$4:$X$251)</f>
        <v>0</v>
      </c>
      <c r="J138" s="102">
        <f>SUMIF('PAAAS 2022'!$C$4:$C$251,$B138,'PAAAS 2022'!$Y$4:$Y$251)</f>
        <v>0</v>
      </c>
      <c r="K138" s="106">
        <f t="shared" si="7"/>
        <v>800000</v>
      </c>
      <c r="L138" s="108">
        <f t="shared" si="11"/>
        <v>800000</v>
      </c>
      <c r="M138" s="107"/>
      <c r="N138" s="108">
        <f t="shared" si="9"/>
        <v>0</v>
      </c>
      <c r="O138" s="108">
        <f t="shared" si="10"/>
        <v>0</v>
      </c>
      <c r="P138" s="98"/>
      <c r="Q138" s="98"/>
      <c r="R138" s="98"/>
      <c r="S138" s="98"/>
      <c r="T138" s="98"/>
      <c r="U138" s="98"/>
      <c r="V138" s="98"/>
    </row>
    <row r="139" spans="1:22" ht="12" customHeight="1" x14ac:dyDescent="0.25">
      <c r="A139" s="104">
        <v>3</v>
      </c>
      <c r="B139" s="104">
        <v>3141</v>
      </c>
      <c r="C139" s="105" t="s">
        <v>274</v>
      </c>
      <c r="D139" s="102">
        <f>SUMIF('PAAAS 2022'!$C$4:$C$251,$B139,'PAAAS 2022'!$S$4:$S$251)</f>
        <v>0</v>
      </c>
      <c r="E139" s="102">
        <f>SUMIF('PAAAS 2022'!$C$4:$C$251,$B139,'PAAAS 2022'!$T$4:$T$251)</f>
        <v>0</v>
      </c>
      <c r="F139" s="102">
        <f>SUMIF('PAAAS 2022'!$C$4:$C$251,$B139,'PAAAS 2022'!$U$4:$U$251)</f>
        <v>0</v>
      </c>
      <c r="G139" s="102">
        <f>SUMIF('PAAAS 2022'!$C$4:$C$251,$B139,'PAAAS 2022'!$V$4:$V$251)</f>
        <v>0</v>
      </c>
      <c r="H139" s="102">
        <f>SUMIF('PAAAS 2022'!$C$4:$C$251,$B139,'PAAAS 2022'!$W$4:$W$251)</f>
        <v>0</v>
      </c>
      <c r="I139" s="102">
        <f>SUMIF('PAAAS 2022'!$C$4:$C$251,$B139,'PAAAS 2022'!$X$4:$X$251)</f>
        <v>0</v>
      </c>
      <c r="J139" s="102">
        <f>SUMIF('PAAAS 2022'!$C$4:$C$251,$B139,'PAAAS 2022'!$Y$4:$Y$251)</f>
        <v>0</v>
      </c>
      <c r="K139" s="106">
        <f t="shared" si="7"/>
        <v>0</v>
      </c>
      <c r="L139" s="108">
        <f t="shared" si="11"/>
        <v>0</v>
      </c>
      <c r="M139" s="107"/>
      <c r="N139" s="108">
        <f t="shared" si="9"/>
        <v>0</v>
      </c>
      <c r="O139" s="108">
        <f t="shared" si="10"/>
        <v>0</v>
      </c>
      <c r="P139" s="98"/>
      <c r="Q139" s="98"/>
      <c r="R139" s="98"/>
      <c r="S139" s="98"/>
      <c r="T139" s="98"/>
      <c r="U139" s="98"/>
      <c r="V139" s="98"/>
    </row>
    <row r="140" spans="1:22" ht="12" customHeight="1" x14ac:dyDescent="0.25">
      <c r="A140" s="52">
        <v>3</v>
      </c>
      <c r="B140" s="52">
        <v>3151</v>
      </c>
      <c r="C140" s="53" t="s">
        <v>275</v>
      </c>
      <c r="D140" s="102">
        <f>SUMIF('PAAAS 2022'!$C$4:$C$251,$B140,'PAAAS 2022'!$S$4:$S$251)</f>
        <v>0</v>
      </c>
      <c r="E140" s="102">
        <f>SUMIF('PAAAS 2022'!$C$4:$C$251,$B140,'PAAAS 2022'!$T$4:$T$251)</f>
        <v>0</v>
      </c>
      <c r="F140" s="102">
        <f>SUMIF('PAAAS 2022'!$C$4:$C$251,$B140,'PAAAS 2022'!$U$4:$U$251)</f>
        <v>0</v>
      </c>
      <c r="G140" s="102">
        <f>SUMIF('PAAAS 2022'!$C$4:$C$251,$B140,'PAAAS 2022'!$V$4:$V$251)</f>
        <v>0</v>
      </c>
      <c r="H140" s="102">
        <f>SUMIF('PAAAS 2022'!$C$4:$C$251,$B140,'PAAAS 2022'!$W$4:$W$251)</f>
        <v>0</v>
      </c>
      <c r="I140" s="102">
        <f>SUMIF('PAAAS 2022'!$C$4:$C$251,$B140,'PAAAS 2022'!$X$4:$X$251)</f>
        <v>0</v>
      </c>
      <c r="J140" s="102">
        <f>SUMIF('PAAAS 2022'!$C$4:$C$251,$B140,'PAAAS 2022'!$Y$4:$Y$251)</f>
        <v>0</v>
      </c>
      <c r="K140" s="106">
        <f t="shared" si="7"/>
        <v>0</v>
      </c>
      <c r="L140" s="108">
        <f t="shared" si="11"/>
        <v>0</v>
      </c>
      <c r="M140" s="103"/>
      <c r="N140" s="108">
        <f t="shared" si="9"/>
        <v>0</v>
      </c>
      <c r="O140" s="108">
        <f t="shared" si="10"/>
        <v>0</v>
      </c>
      <c r="P140" s="92"/>
      <c r="Q140" s="92"/>
      <c r="R140" s="92"/>
      <c r="S140" s="92"/>
      <c r="T140" s="92"/>
      <c r="U140" s="92"/>
      <c r="V140" s="92"/>
    </row>
    <row r="141" spans="1:22" ht="12" customHeight="1" x14ac:dyDescent="0.25">
      <c r="A141" s="104">
        <v>3</v>
      </c>
      <c r="B141" s="104">
        <v>3161</v>
      </c>
      <c r="C141" s="53" t="s">
        <v>276</v>
      </c>
      <c r="D141" s="102">
        <f>SUMIF('PAAAS 2022'!$C$4:$C$251,$B141,'PAAAS 2022'!$S$4:$S$251)</f>
        <v>0</v>
      </c>
      <c r="E141" s="102">
        <f>SUMIF('PAAAS 2022'!$C$4:$C$251,$B141,'PAAAS 2022'!$T$4:$T$251)</f>
        <v>0</v>
      </c>
      <c r="F141" s="102">
        <f>SUMIF('PAAAS 2022'!$C$4:$C$251,$B141,'PAAAS 2022'!$U$4:$U$251)</f>
        <v>0</v>
      </c>
      <c r="G141" s="102">
        <f>SUMIF('PAAAS 2022'!$C$4:$C$251,$B141,'PAAAS 2022'!$V$4:$V$251)</f>
        <v>0</v>
      </c>
      <c r="H141" s="102">
        <f>SUMIF('PAAAS 2022'!$C$4:$C$251,$B141,'PAAAS 2022'!$W$4:$W$251)</f>
        <v>0</v>
      </c>
      <c r="I141" s="102">
        <f>SUMIF('PAAAS 2022'!$C$4:$C$251,$B141,'PAAAS 2022'!$X$4:$X$251)</f>
        <v>0</v>
      </c>
      <c r="J141" s="102">
        <f>SUMIF('PAAAS 2022'!$C$4:$C$251,$B141,'PAAAS 2022'!$Y$4:$Y$251)</f>
        <v>0</v>
      </c>
      <c r="K141" s="106">
        <f t="shared" si="7"/>
        <v>0</v>
      </c>
      <c r="L141" s="108">
        <f t="shared" si="11"/>
        <v>0</v>
      </c>
      <c r="M141" s="103"/>
      <c r="N141" s="108">
        <f t="shared" si="9"/>
        <v>0</v>
      </c>
      <c r="O141" s="108">
        <f t="shared" si="10"/>
        <v>0</v>
      </c>
      <c r="P141" s="92"/>
      <c r="Q141" s="92"/>
      <c r="R141" s="92"/>
      <c r="S141" s="92"/>
      <c r="T141" s="92"/>
      <c r="U141" s="92"/>
      <c r="V141" s="92"/>
    </row>
    <row r="142" spans="1:22" ht="12" customHeight="1" x14ac:dyDescent="0.25">
      <c r="A142" s="104">
        <v>3</v>
      </c>
      <c r="B142" s="104">
        <v>3171</v>
      </c>
      <c r="C142" s="105" t="s">
        <v>277</v>
      </c>
      <c r="D142" s="102">
        <f>SUMIF('PAAAS 2022'!$C$4:$C$251,$B142,'PAAAS 2022'!$S$4:$S$251)</f>
        <v>10100000</v>
      </c>
      <c r="E142" s="102">
        <f>SUMIF('PAAAS 2022'!$C$4:$C$251,$B142,'PAAAS 2022'!$T$4:$T$251)</f>
        <v>6700000</v>
      </c>
      <c r="F142" s="102">
        <f>SUMIF('PAAAS 2022'!$C$4:$C$251,$B142,'PAAAS 2022'!$U$4:$U$251)</f>
        <v>0</v>
      </c>
      <c r="G142" s="102">
        <f>SUMIF('PAAAS 2022'!$C$4:$C$251,$B142,'PAAAS 2022'!$V$4:$V$251)</f>
        <v>411700</v>
      </c>
      <c r="H142" s="102">
        <f>SUMIF('PAAAS 2022'!$C$4:$C$251,$B142,'PAAAS 2022'!$W$4:$W$251)</f>
        <v>0</v>
      </c>
      <c r="I142" s="102">
        <f>SUMIF('PAAAS 2022'!$C$4:$C$251,$B142,'PAAAS 2022'!$X$4:$X$251)</f>
        <v>1210000</v>
      </c>
      <c r="J142" s="102">
        <f>SUMIF('PAAAS 2022'!$C$4:$C$251,$B142,'PAAAS 2022'!$Y$4:$Y$251)</f>
        <v>0</v>
      </c>
      <c r="K142" s="106">
        <f t="shared" si="7"/>
        <v>18421700</v>
      </c>
      <c r="L142" s="108">
        <f t="shared" si="11"/>
        <v>6700000</v>
      </c>
      <c r="M142" s="107"/>
      <c r="N142" s="108">
        <f t="shared" si="9"/>
        <v>10511700</v>
      </c>
      <c r="O142" s="108">
        <f t="shared" si="10"/>
        <v>1210000</v>
      </c>
      <c r="P142" s="98"/>
      <c r="Q142" s="98"/>
      <c r="R142" s="98"/>
      <c r="S142" s="98"/>
      <c r="T142" s="98"/>
      <c r="U142" s="98"/>
      <c r="V142" s="98"/>
    </row>
    <row r="143" spans="1:22" ht="12" customHeight="1" x14ac:dyDescent="0.25">
      <c r="A143" s="104">
        <v>3</v>
      </c>
      <c r="B143" s="104">
        <v>3181</v>
      </c>
      <c r="C143" s="105" t="s">
        <v>278</v>
      </c>
      <c r="D143" s="102">
        <f>SUMIF('PAAAS 2022'!$C$4:$C$251,$B143,'PAAAS 2022'!$S$4:$S$251)</f>
        <v>0</v>
      </c>
      <c r="E143" s="102">
        <f>SUMIF('PAAAS 2022'!$C$4:$C$251,$B143,'PAAAS 2022'!$T$4:$T$251)</f>
        <v>250000</v>
      </c>
      <c r="F143" s="102">
        <f>SUMIF('PAAAS 2022'!$C$4:$C$251,$B143,'PAAAS 2022'!$U$4:$U$251)</f>
        <v>6000</v>
      </c>
      <c r="G143" s="102">
        <f>SUMIF('PAAAS 2022'!$C$4:$C$251,$B143,'PAAAS 2022'!$V$4:$V$251)</f>
        <v>0</v>
      </c>
      <c r="H143" s="102">
        <f>SUMIF('PAAAS 2022'!$C$4:$C$251,$B143,'PAAAS 2022'!$W$4:$W$251)</f>
        <v>16000</v>
      </c>
      <c r="I143" s="102">
        <f>SUMIF('PAAAS 2022'!$C$4:$C$251,$B143,'PAAAS 2022'!$X$4:$X$251)</f>
        <v>0</v>
      </c>
      <c r="J143" s="102">
        <f>SUMIF('PAAAS 2022'!$C$4:$C$251,$B143,'PAAAS 2022'!$Y$4:$Y$251)</f>
        <v>110000</v>
      </c>
      <c r="K143" s="106">
        <f t="shared" si="7"/>
        <v>382000</v>
      </c>
      <c r="L143" s="108">
        <f t="shared" si="11"/>
        <v>266000</v>
      </c>
      <c r="M143" s="107"/>
      <c r="N143" s="108">
        <f t="shared" si="9"/>
        <v>0</v>
      </c>
      <c r="O143" s="108">
        <f t="shared" si="10"/>
        <v>116000</v>
      </c>
      <c r="P143" s="98"/>
      <c r="Q143" s="98"/>
      <c r="R143" s="98"/>
      <c r="S143" s="98"/>
      <c r="T143" s="98"/>
      <c r="U143" s="98"/>
      <c r="V143" s="98"/>
    </row>
    <row r="144" spans="1:22" ht="12" customHeight="1" x14ac:dyDescent="0.25">
      <c r="A144" s="52">
        <v>3</v>
      </c>
      <c r="B144" s="52">
        <v>3182</v>
      </c>
      <c r="C144" s="53" t="s">
        <v>279</v>
      </c>
      <c r="D144" s="102">
        <f>SUMIF('PAAAS 2022'!$C$4:$C$251,$B144,'PAAAS 2022'!$S$4:$S$251)</f>
        <v>0</v>
      </c>
      <c r="E144" s="102">
        <f>SUMIF('PAAAS 2022'!$C$4:$C$251,$B144,'PAAAS 2022'!$T$4:$T$251)</f>
        <v>0</v>
      </c>
      <c r="F144" s="102">
        <f>SUMIF('PAAAS 2022'!$C$4:$C$251,$B144,'PAAAS 2022'!$U$4:$U$251)</f>
        <v>0</v>
      </c>
      <c r="G144" s="102">
        <f>SUMIF('PAAAS 2022'!$C$4:$C$251,$B144,'PAAAS 2022'!$V$4:$V$251)</f>
        <v>0</v>
      </c>
      <c r="H144" s="102">
        <f>SUMIF('PAAAS 2022'!$C$4:$C$251,$B144,'PAAAS 2022'!$W$4:$W$251)</f>
        <v>0</v>
      </c>
      <c r="I144" s="102">
        <f>SUMIF('PAAAS 2022'!$C$4:$C$251,$B144,'PAAAS 2022'!$X$4:$X$251)</f>
        <v>0</v>
      </c>
      <c r="J144" s="102">
        <f>SUMIF('PAAAS 2022'!$C$4:$C$251,$B144,'PAAAS 2022'!$Y$4:$Y$251)</f>
        <v>0</v>
      </c>
      <c r="K144" s="106">
        <f t="shared" si="7"/>
        <v>0</v>
      </c>
      <c r="L144" s="108">
        <f t="shared" si="11"/>
        <v>0</v>
      </c>
      <c r="M144" s="103"/>
      <c r="N144" s="108">
        <f t="shared" si="9"/>
        <v>0</v>
      </c>
      <c r="O144" s="108">
        <f t="shared" si="10"/>
        <v>0</v>
      </c>
      <c r="P144" s="92"/>
      <c r="Q144" s="92"/>
      <c r="R144" s="92"/>
      <c r="S144" s="92"/>
      <c r="T144" s="92"/>
      <c r="U144" s="92"/>
      <c r="V144" s="92"/>
    </row>
    <row r="145" spans="1:22" ht="12" customHeight="1" x14ac:dyDescent="0.25">
      <c r="A145" s="52">
        <v>3</v>
      </c>
      <c r="B145" s="52">
        <v>3191</v>
      </c>
      <c r="C145" s="53" t="s">
        <v>280</v>
      </c>
      <c r="D145" s="102">
        <f>SUMIF('PAAAS 2022'!$C$4:$C$251,$B145,'PAAAS 2022'!$S$4:$S$251)</f>
        <v>0</v>
      </c>
      <c r="E145" s="102">
        <f>SUMIF('PAAAS 2022'!$C$4:$C$251,$B145,'PAAAS 2022'!$T$4:$T$251)</f>
        <v>0</v>
      </c>
      <c r="F145" s="102">
        <f>SUMIF('PAAAS 2022'!$C$4:$C$251,$B145,'PAAAS 2022'!$U$4:$U$251)</f>
        <v>0</v>
      </c>
      <c r="G145" s="102">
        <f>SUMIF('PAAAS 2022'!$C$4:$C$251,$B145,'PAAAS 2022'!$V$4:$V$251)</f>
        <v>0</v>
      </c>
      <c r="H145" s="102">
        <f>SUMIF('PAAAS 2022'!$C$4:$C$251,$B145,'PAAAS 2022'!$W$4:$W$251)</f>
        <v>0</v>
      </c>
      <c r="I145" s="102">
        <f>SUMIF('PAAAS 2022'!$C$4:$C$251,$B145,'PAAAS 2022'!$X$4:$X$251)</f>
        <v>0</v>
      </c>
      <c r="J145" s="102">
        <f>SUMIF('PAAAS 2022'!$C$4:$C$251,$B145,'PAAAS 2022'!$Y$4:$Y$251)</f>
        <v>0</v>
      </c>
      <c r="K145" s="106">
        <f t="shared" si="7"/>
        <v>0</v>
      </c>
      <c r="L145" s="108">
        <f t="shared" si="11"/>
        <v>0</v>
      </c>
      <c r="M145" s="103"/>
      <c r="N145" s="108">
        <f t="shared" si="9"/>
        <v>0</v>
      </c>
      <c r="O145" s="108">
        <f t="shared" si="10"/>
        <v>0</v>
      </c>
      <c r="P145" s="92"/>
      <c r="Q145" s="92"/>
      <c r="R145" s="92"/>
      <c r="S145" s="92"/>
      <c r="T145" s="92"/>
      <c r="U145" s="92"/>
      <c r="V145" s="92"/>
    </row>
    <row r="146" spans="1:22" ht="12" customHeight="1" x14ac:dyDescent="0.25">
      <c r="A146" s="104">
        <v>3</v>
      </c>
      <c r="B146" s="104">
        <v>3192</v>
      </c>
      <c r="C146" s="105" t="s">
        <v>281</v>
      </c>
      <c r="D146" s="102">
        <f>SUMIF('PAAAS 2022'!$C$4:$C$251,$B146,'PAAAS 2022'!$S$4:$S$251)</f>
        <v>0</v>
      </c>
      <c r="E146" s="102">
        <f>SUMIF('PAAAS 2022'!$C$4:$C$251,$B146,'PAAAS 2022'!$T$4:$T$251)</f>
        <v>1000</v>
      </c>
      <c r="F146" s="102">
        <f>SUMIF('PAAAS 2022'!$C$4:$C$251,$B146,'PAAAS 2022'!$U$4:$U$251)</f>
        <v>2800000</v>
      </c>
      <c r="G146" s="102">
        <f>SUMIF('PAAAS 2022'!$C$4:$C$251,$B146,'PAAAS 2022'!$V$4:$V$251)</f>
        <v>0</v>
      </c>
      <c r="H146" s="102">
        <f>SUMIF('PAAAS 2022'!$C$4:$C$251,$B146,'PAAAS 2022'!$W$4:$W$251)</f>
        <v>0</v>
      </c>
      <c r="I146" s="102">
        <f>SUMIF('PAAAS 2022'!$C$4:$C$251,$B146,'PAAAS 2022'!$X$4:$X$251)</f>
        <v>0</v>
      </c>
      <c r="J146" s="102">
        <f>SUMIF('PAAAS 2022'!$C$4:$C$251,$B146,'PAAAS 2022'!$Y$4:$Y$251)</f>
        <v>0</v>
      </c>
      <c r="K146" s="106">
        <f t="shared" si="7"/>
        <v>2801000</v>
      </c>
      <c r="L146" s="108">
        <f t="shared" si="11"/>
        <v>1000</v>
      </c>
      <c r="M146" s="107"/>
      <c r="N146" s="108">
        <f t="shared" si="9"/>
        <v>0</v>
      </c>
      <c r="O146" s="108">
        <f t="shared" si="10"/>
        <v>2800000</v>
      </c>
      <c r="P146" s="98"/>
      <c r="Q146" s="98"/>
      <c r="R146" s="98"/>
      <c r="S146" s="98"/>
      <c r="T146" s="98"/>
      <c r="U146" s="98"/>
      <c r="V146" s="98"/>
    </row>
    <row r="147" spans="1:22" ht="12" customHeight="1" x14ac:dyDescent="0.25">
      <c r="A147" s="52">
        <v>3</v>
      </c>
      <c r="B147" s="52">
        <v>3193</v>
      </c>
      <c r="C147" s="53" t="s">
        <v>282</v>
      </c>
      <c r="D147" s="102">
        <f>SUMIF('PAAAS 2022'!$C$4:$C$251,$B147,'PAAAS 2022'!$S$4:$S$251)</f>
        <v>0</v>
      </c>
      <c r="E147" s="102">
        <f>SUMIF('PAAAS 2022'!$C$4:$C$251,$B147,'PAAAS 2022'!$T$4:$T$251)</f>
        <v>0</v>
      </c>
      <c r="F147" s="102">
        <f>SUMIF('PAAAS 2022'!$C$4:$C$251,$B147,'PAAAS 2022'!$U$4:$U$251)</f>
        <v>0</v>
      </c>
      <c r="G147" s="102">
        <f>SUMIF('PAAAS 2022'!$C$4:$C$251,$B147,'PAAAS 2022'!$V$4:$V$251)</f>
        <v>0</v>
      </c>
      <c r="H147" s="102">
        <f>SUMIF('PAAAS 2022'!$C$4:$C$251,$B147,'PAAAS 2022'!$W$4:$W$251)</f>
        <v>0</v>
      </c>
      <c r="I147" s="102">
        <f>SUMIF('PAAAS 2022'!$C$4:$C$251,$B147,'PAAAS 2022'!$X$4:$X$251)</f>
        <v>0</v>
      </c>
      <c r="J147" s="102">
        <f>SUMIF('PAAAS 2022'!$C$4:$C$251,$B147,'PAAAS 2022'!$Y$4:$Y$251)</f>
        <v>0</v>
      </c>
      <c r="K147" s="106">
        <f t="shared" si="7"/>
        <v>0</v>
      </c>
      <c r="L147" s="108">
        <f t="shared" si="11"/>
        <v>0</v>
      </c>
      <c r="M147" s="103"/>
      <c r="N147" s="108">
        <f t="shared" si="9"/>
        <v>0</v>
      </c>
      <c r="O147" s="108">
        <f t="shared" si="10"/>
        <v>0</v>
      </c>
      <c r="P147" s="92"/>
      <c r="Q147" s="92"/>
      <c r="R147" s="92"/>
      <c r="S147" s="92"/>
      <c r="T147" s="92"/>
      <c r="U147" s="92"/>
      <c r="V147" s="92"/>
    </row>
    <row r="148" spans="1:22" ht="12" customHeight="1" x14ac:dyDescent="0.25">
      <c r="A148" s="52">
        <v>3</v>
      </c>
      <c r="B148" s="52">
        <v>3211</v>
      </c>
      <c r="C148" s="53" t="s">
        <v>283</v>
      </c>
      <c r="D148" s="102">
        <f>SUMIF('PAAAS 2022'!$C$4:$C$251,$B148,'PAAAS 2022'!$S$4:$S$251)</f>
        <v>0</v>
      </c>
      <c r="E148" s="102">
        <f>SUMIF('PAAAS 2022'!$C$4:$C$251,$B148,'PAAAS 2022'!$T$4:$T$251)</f>
        <v>0</v>
      </c>
      <c r="F148" s="102">
        <f>SUMIF('PAAAS 2022'!$C$4:$C$251,$B148,'PAAAS 2022'!$U$4:$U$251)</f>
        <v>0</v>
      </c>
      <c r="G148" s="102">
        <f>SUMIF('PAAAS 2022'!$C$4:$C$251,$B148,'PAAAS 2022'!$V$4:$V$251)</f>
        <v>0</v>
      </c>
      <c r="H148" s="102">
        <f>SUMIF('PAAAS 2022'!$C$4:$C$251,$B148,'PAAAS 2022'!$W$4:$W$251)</f>
        <v>0</v>
      </c>
      <c r="I148" s="102">
        <f>SUMIF('PAAAS 2022'!$C$4:$C$251,$B148,'PAAAS 2022'!$X$4:$X$251)</f>
        <v>0</v>
      </c>
      <c r="J148" s="102">
        <f>SUMIF('PAAAS 2022'!$C$4:$C$251,$B148,'PAAAS 2022'!$Y$4:$Y$251)</f>
        <v>0</v>
      </c>
      <c r="K148" s="106">
        <f t="shared" si="7"/>
        <v>0</v>
      </c>
      <c r="L148" s="108">
        <f t="shared" si="11"/>
        <v>0</v>
      </c>
      <c r="M148" s="103"/>
      <c r="N148" s="108">
        <f t="shared" si="9"/>
        <v>0</v>
      </c>
      <c r="O148" s="108">
        <f t="shared" si="10"/>
        <v>0</v>
      </c>
      <c r="P148" s="92"/>
      <c r="Q148" s="92"/>
      <c r="R148" s="92"/>
      <c r="S148" s="92"/>
      <c r="T148" s="92"/>
      <c r="U148" s="92"/>
      <c r="V148" s="92"/>
    </row>
    <row r="149" spans="1:22" ht="12" customHeight="1" x14ac:dyDescent="0.25">
      <c r="A149" s="104">
        <v>3</v>
      </c>
      <c r="B149" s="104">
        <v>3221</v>
      </c>
      <c r="C149" s="105" t="s">
        <v>284</v>
      </c>
      <c r="D149" s="102">
        <f>SUMIF('PAAAS 2022'!$C$4:$C$251,$B149,'PAAAS 2022'!$S$4:$S$251)</f>
        <v>0</v>
      </c>
      <c r="E149" s="102">
        <f>SUMIF('PAAAS 2022'!$C$4:$C$251,$B149,'PAAAS 2022'!$T$4:$T$251)</f>
        <v>301000</v>
      </c>
      <c r="F149" s="102">
        <f>SUMIF('PAAAS 2022'!$C$4:$C$251,$B149,'PAAAS 2022'!$U$4:$U$251)</f>
        <v>0</v>
      </c>
      <c r="G149" s="102">
        <f>SUMIF('PAAAS 2022'!$C$4:$C$251,$B149,'PAAAS 2022'!$V$4:$V$251)</f>
        <v>0</v>
      </c>
      <c r="H149" s="102">
        <f>SUMIF('PAAAS 2022'!$C$4:$C$251,$B149,'PAAAS 2022'!$W$4:$W$251)</f>
        <v>0</v>
      </c>
      <c r="I149" s="102">
        <f>SUMIF('PAAAS 2022'!$C$4:$C$251,$B149,'PAAAS 2022'!$X$4:$X$251)</f>
        <v>0</v>
      </c>
      <c r="J149" s="102">
        <f>SUMIF('PAAAS 2022'!$C$4:$C$251,$B149,'PAAAS 2022'!$Y$4:$Y$251)</f>
        <v>0</v>
      </c>
      <c r="K149" s="106">
        <f t="shared" si="7"/>
        <v>301000</v>
      </c>
      <c r="L149" s="108">
        <f t="shared" si="11"/>
        <v>301000</v>
      </c>
      <c r="M149" s="107"/>
      <c r="N149" s="108">
        <f t="shared" si="9"/>
        <v>0</v>
      </c>
      <c r="O149" s="108">
        <f t="shared" si="10"/>
        <v>0</v>
      </c>
      <c r="P149" s="98"/>
      <c r="Q149" s="98"/>
      <c r="R149" s="98"/>
      <c r="S149" s="98"/>
      <c r="T149" s="98"/>
      <c r="U149" s="98"/>
      <c r="V149" s="98"/>
    </row>
    <row r="150" spans="1:22" ht="12" customHeight="1" x14ac:dyDescent="0.25">
      <c r="A150" s="104">
        <v>3</v>
      </c>
      <c r="B150" s="104">
        <v>3231</v>
      </c>
      <c r="C150" s="53" t="s">
        <v>285</v>
      </c>
      <c r="D150" s="102">
        <f>SUMIF('PAAAS 2022'!$C$4:$C$251,$B150,'PAAAS 2022'!$S$4:$S$251)</f>
        <v>0</v>
      </c>
      <c r="E150" s="102">
        <f>SUMIF('PAAAS 2022'!$C$4:$C$251,$B150,'PAAAS 2022'!$T$4:$T$251)</f>
        <v>0</v>
      </c>
      <c r="F150" s="102">
        <f>SUMIF('PAAAS 2022'!$C$4:$C$251,$B150,'PAAAS 2022'!$U$4:$U$251)</f>
        <v>500000</v>
      </c>
      <c r="G150" s="102">
        <f>SUMIF('PAAAS 2022'!$C$4:$C$251,$B150,'PAAAS 2022'!$V$4:$V$251)</f>
        <v>0</v>
      </c>
      <c r="H150" s="102">
        <f>SUMIF('PAAAS 2022'!$C$4:$C$251,$B150,'PAAAS 2022'!$W$4:$W$251)</f>
        <v>0</v>
      </c>
      <c r="I150" s="102">
        <f>SUMIF('PAAAS 2022'!$C$4:$C$251,$B150,'PAAAS 2022'!$X$4:$X$251)</f>
        <v>0</v>
      </c>
      <c r="J150" s="102">
        <f>SUMIF('PAAAS 2022'!$C$4:$C$251,$B150,'PAAAS 2022'!$Y$4:$Y$251)</f>
        <v>0</v>
      </c>
      <c r="K150" s="106">
        <f t="shared" si="7"/>
        <v>500000</v>
      </c>
      <c r="L150" s="108">
        <f t="shared" si="11"/>
        <v>0</v>
      </c>
      <c r="M150" s="103"/>
      <c r="N150" s="108">
        <f t="shared" si="9"/>
        <v>0</v>
      </c>
      <c r="O150" s="108">
        <f t="shared" si="10"/>
        <v>500000</v>
      </c>
      <c r="P150" s="92"/>
      <c r="Q150" s="92"/>
      <c r="R150" s="92"/>
      <c r="S150" s="92"/>
      <c r="T150" s="92"/>
      <c r="U150" s="92"/>
      <c r="V150" s="92"/>
    </row>
    <row r="151" spans="1:22" ht="12" customHeight="1" x14ac:dyDescent="0.25">
      <c r="A151" s="104">
        <v>3</v>
      </c>
      <c r="B151" s="104">
        <v>3232</v>
      </c>
      <c r="C151" s="105" t="s">
        <v>286</v>
      </c>
      <c r="D151" s="102">
        <f>SUMIF('PAAAS 2022'!$C$4:$C$251,$B151,'PAAAS 2022'!$S$4:$S$251)</f>
        <v>1400000</v>
      </c>
      <c r="E151" s="102">
        <f>SUMIF('PAAAS 2022'!$C$4:$C$251,$B151,'PAAAS 2022'!$T$4:$T$251)</f>
        <v>550000</v>
      </c>
      <c r="F151" s="102">
        <f>SUMIF('PAAAS 2022'!$C$4:$C$251,$B151,'PAAAS 2022'!$U$4:$U$251)</f>
        <v>1700000</v>
      </c>
      <c r="G151" s="102">
        <f>SUMIF('PAAAS 2022'!$C$4:$C$251,$B151,'PAAAS 2022'!$V$4:$V$251)</f>
        <v>0</v>
      </c>
      <c r="H151" s="102">
        <f>SUMIF('PAAAS 2022'!$C$4:$C$251,$B151,'PAAAS 2022'!$W$4:$W$251)</f>
        <v>90000</v>
      </c>
      <c r="I151" s="102">
        <f>SUMIF('PAAAS 2022'!$C$4:$C$251,$B151,'PAAAS 2022'!$X$4:$X$251)</f>
        <v>400000</v>
      </c>
      <c r="J151" s="102">
        <f>SUMIF('PAAAS 2022'!$C$4:$C$251,$B151,'PAAAS 2022'!$Y$4:$Y$251)</f>
        <v>50000</v>
      </c>
      <c r="K151" s="106">
        <f t="shared" si="7"/>
        <v>4190000</v>
      </c>
      <c r="L151" s="108">
        <f t="shared" si="11"/>
        <v>640000</v>
      </c>
      <c r="M151" s="107"/>
      <c r="N151" s="108">
        <f t="shared" si="9"/>
        <v>1400000</v>
      </c>
      <c r="O151" s="108">
        <f t="shared" si="10"/>
        <v>2150000</v>
      </c>
      <c r="P151" s="98"/>
      <c r="Q151" s="98"/>
      <c r="R151" s="98"/>
      <c r="S151" s="98"/>
      <c r="T151" s="98"/>
      <c r="U151" s="98"/>
      <c r="V151" s="98"/>
    </row>
    <row r="152" spans="1:22" ht="12" customHeight="1" x14ac:dyDescent="0.25">
      <c r="A152" s="52">
        <v>3</v>
      </c>
      <c r="B152" s="52">
        <v>3233</v>
      </c>
      <c r="C152" s="53" t="s">
        <v>287</v>
      </c>
      <c r="D152" s="102">
        <f>SUMIF('PAAAS 2022'!$C$4:$C$251,$B152,'PAAAS 2022'!$S$4:$S$251)</f>
        <v>0</v>
      </c>
      <c r="E152" s="102">
        <f>SUMIF('PAAAS 2022'!$C$4:$C$251,$B152,'PAAAS 2022'!$T$4:$T$251)</f>
        <v>0</v>
      </c>
      <c r="F152" s="102">
        <f>SUMIF('PAAAS 2022'!$C$4:$C$251,$B152,'PAAAS 2022'!$U$4:$U$251)</f>
        <v>0</v>
      </c>
      <c r="G152" s="102">
        <f>SUMIF('PAAAS 2022'!$C$4:$C$251,$B152,'PAAAS 2022'!$V$4:$V$251)</f>
        <v>0</v>
      </c>
      <c r="H152" s="102">
        <f>SUMIF('PAAAS 2022'!$C$4:$C$251,$B152,'PAAAS 2022'!$W$4:$W$251)</f>
        <v>0</v>
      </c>
      <c r="I152" s="102">
        <f>SUMIF('PAAAS 2022'!$C$4:$C$251,$B152,'PAAAS 2022'!$X$4:$X$251)</f>
        <v>0</v>
      </c>
      <c r="J152" s="102">
        <f>SUMIF('PAAAS 2022'!$C$4:$C$251,$B152,'PAAAS 2022'!$Y$4:$Y$251)</f>
        <v>0</v>
      </c>
      <c r="K152" s="106">
        <f t="shared" si="7"/>
        <v>0</v>
      </c>
      <c r="L152" s="108">
        <f t="shared" si="11"/>
        <v>0</v>
      </c>
      <c r="M152" s="103"/>
      <c r="N152" s="108">
        <f t="shared" si="9"/>
        <v>0</v>
      </c>
      <c r="O152" s="108">
        <f t="shared" si="10"/>
        <v>0</v>
      </c>
      <c r="P152" s="92"/>
      <c r="Q152" s="92"/>
      <c r="R152" s="92"/>
      <c r="S152" s="92"/>
      <c r="T152" s="92"/>
      <c r="U152" s="92"/>
      <c r="V152" s="92"/>
    </row>
    <row r="153" spans="1:22" ht="12" customHeight="1" x14ac:dyDescent="0.25">
      <c r="A153" s="52">
        <v>3</v>
      </c>
      <c r="B153" s="52">
        <v>3241</v>
      </c>
      <c r="C153" s="53" t="s">
        <v>288</v>
      </c>
      <c r="D153" s="102">
        <f>SUMIF('PAAAS 2022'!$C$4:$C$251,$B153,'PAAAS 2022'!$S$4:$S$251)</f>
        <v>0</v>
      </c>
      <c r="E153" s="102">
        <f>SUMIF('PAAAS 2022'!$C$4:$C$251,$B153,'PAAAS 2022'!$T$4:$T$251)</f>
        <v>0</v>
      </c>
      <c r="F153" s="102">
        <f>SUMIF('PAAAS 2022'!$C$4:$C$251,$B153,'PAAAS 2022'!$U$4:$U$251)</f>
        <v>0</v>
      </c>
      <c r="G153" s="102">
        <f>SUMIF('PAAAS 2022'!$C$4:$C$251,$B153,'PAAAS 2022'!$V$4:$V$251)</f>
        <v>0</v>
      </c>
      <c r="H153" s="102">
        <f>SUMIF('PAAAS 2022'!$C$4:$C$251,$B153,'PAAAS 2022'!$W$4:$W$251)</f>
        <v>0</v>
      </c>
      <c r="I153" s="102">
        <f>SUMIF('PAAAS 2022'!$C$4:$C$251,$B153,'PAAAS 2022'!$X$4:$X$251)</f>
        <v>0</v>
      </c>
      <c r="J153" s="102">
        <f>SUMIF('PAAAS 2022'!$C$4:$C$251,$B153,'PAAAS 2022'!$Y$4:$Y$251)</f>
        <v>0</v>
      </c>
      <c r="K153" s="106">
        <f t="shared" si="7"/>
        <v>0</v>
      </c>
      <c r="L153" s="108">
        <f t="shared" si="11"/>
        <v>0</v>
      </c>
      <c r="M153" s="103"/>
      <c r="N153" s="108">
        <f t="shared" si="9"/>
        <v>0</v>
      </c>
      <c r="O153" s="108">
        <f t="shared" si="10"/>
        <v>0</v>
      </c>
      <c r="P153" s="92"/>
      <c r="Q153" s="92"/>
      <c r="R153" s="92"/>
      <c r="S153" s="92"/>
      <c r="T153" s="92"/>
      <c r="U153" s="92"/>
      <c r="V153" s="92"/>
    </row>
    <row r="154" spans="1:22" ht="12" customHeight="1" x14ac:dyDescent="0.25">
      <c r="A154" s="104">
        <v>3</v>
      </c>
      <c r="B154" s="104">
        <v>3251</v>
      </c>
      <c r="C154" s="105" t="s">
        <v>289</v>
      </c>
      <c r="D154" s="102">
        <f>SUMIF('PAAAS 2022'!$C$4:$C$251,$B154,'PAAAS 2022'!$S$4:$S$251)</f>
        <v>0</v>
      </c>
      <c r="E154" s="102">
        <f>SUMIF('PAAAS 2022'!$C$4:$C$251,$B154,'PAAAS 2022'!$T$4:$T$251)</f>
        <v>0</v>
      </c>
      <c r="F154" s="102">
        <f>SUMIF('PAAAS 2022'!$C$4:$C$251,$B154,'PAAAS 2022'!$U$4:$U$251)</f>
        <v>500000</v>
      </c>
      <c r="G154" s="102">
        <f>SUMIF('PAAAS 2022'!$C$4:$C$251,$B154,'PAAAS 2022'!$V$4:$V$251)</f>
        <v>0</v>
      </c>
      <c r="H154" s="102">
        <f>SUMIF('PAAAS 2022'!$C$4:$C$251,$B154,'PAAAS 2022'!$W$4:$W$251)</f>
        <v>0</v>
      </c>
      <c r="I154" s="102">
        <f>SUMIF('PAAAS 2022'!$C$4:$C$251,$B154,'PAAAS 2022'!$X$4:$X$251)</f>
        <v>0</v>
      </c>
      <c r="J154" s="102">
        <f>SUMIF('PAAAS 2022'!$C$4:$C$251,$B154,'PAAAS 2022'!$Y$4:$Y$251)</f>
        <v>0</v>
      </c>
      <c r="K154" s="106">
        <f t="shared" si="7"/>
        <v>500000</v>
      </c>
      <c r="L154" s="108">
        <f t="shared" si="11"/>
        <v>0</v>
      </c>
      <c r="M154" s="107"/>
      <c r="N154" s="108">
        <f t="shared" si="9"/>
        <v>0</v>
      </c>
      <c r="O154" s="108">
        <f t="shared" si="10"/>
        <v>500000</v>
      </c>
      <c r="P154" s="98"/>
      <c r="Q154" s="98"/>
      <c r="R154" s="98"/>
      <c r="S154" s="98"/>
      <c r="T154" s="98"/>
      <c r="U154" s="98"/>
      <c r="V154" s="98"/>
    </row>
    <row r="155" spans="1:22" ht="12" customHeight="1" x14ac:dyDescent="0.25">
      <c r="A155" s="104">
        <v>3</v>
      </c>
      <c r="B155" s="104">
        <v>3252</v>
      </c>
      <c r="C155" s="105" t="s">
        <v>290</v>
      </c>
      <c r="D155" s="102">
        <f>SUMIF('PAAAS 2022'!$C$4:$C$251,$B155,'PAAAS 2022'!$S$4:$S$251)</f>
        <v>0</v>
      </c>
      <c r="E155" s="102">
        <f>SUMIF('PAAAS 2022'!$C$4:$C$251,$B155,'PAAAS 2022'!$T$4:$T$251)</f>
        <v>50000</v>
      </c>
      <c r="F155" s="102">
        <f>SUMIF('PAAAS 2022'!$C$4:$C$251,$B155,'PAAAS 2022'!$U$4:$U$251)</f>
        <v>0</v>
      </c>
      <c r="G155" s="102">
        <f>SUMIF('PAAAS 2022'!$C$4:$C$251,$B155,'PAAAS 2022'!$V$4:$V$251)</f>
        <v>0</v>
      </c>
      <c r="H155" s="102">
        <f>SUMIF('PAAAS 2022'!$C$4:$C$251,$B155,'PAAAS 2022'!$W$4:$W$251)</f>
        <v>0</v>
      </c>
      <c r="I155" s="102">
        <f>SUMIF('PAAAS 2022'!$C$4:$C$251,$B155,'PAAAS 2022'!$X$4:$X$251)</f>
        <v>0</v>
      </c>
      <c r="J155" s="102">
        <f>SUMIF('PAAAS 2022'!$C$4:$C$251,$B155,'PAAAS 2022'!$Y$4:$Y$251)</f>
        <v>0</v>
      </c>
      <c r="K155" s="106">
        <f t="shared" si="7"/>
        <v>50000</v>
      </c>
      <c r="L155" s="108">
        <f t="shared" si="11"/>
        <v>50000</v>
      </c>
      <c r="M155" s="107"/>
      <c r="N155" s="108">
        <f t="shared" si="9"/>
        <v>0</v>
      </c>
      <c r="O155" s="108">
        <f t="shared" si="10"/>
        <v>0</v>
      </c>
      <c r="P155" s="98"/>
      <c r="Q155" s="98"/>
      <c r="R155" s="98"/>
      <c r="S155" s="98"/>
      <c r="T155" s="98"/>
      <c r="U155" s="98"/>
      <c r="V155" s="98"/>
    </row>
    <row r="156" spans="1:22" ht="12" customHeight="1" x14ac:dyDescent="0.25">
      <c r="A156" s="52">
        <v>3</v>
      </c>
      <c r="B156" s="52">
        <v>3253</v>
      </c>
      <c r="C156" s="53" t="s">
        <v>291</v>
      </c>
      <c r="D156" s="102">
        <f>SUMIF('PAAAS 2022'!$C$4:$C$251,$B156,'PAAAS 2022'!$S$4:$S$251)</f>
        <v>0</v>
      </c>
      <c r="E156" s="102">
        <f>SUMIF('PAAAS 2022'!$C$4:$C$251,$B156,'PAAAS 2022'!$T$4:$T$251)</f>
        <v>0</v>
      </c>
      <c r="F156" s="102">
        <f>SUMIF('PAAAS 2022'!$C$4:$C$251,$B156,'PAAAS 2022'!$U$4:$U$251)</f>
        <v>0</v>
      </c>
      <c r="G156" s="102">
        <f>SUMIF('PAAAS 2022'!$C$4:$C$251,$B156,'PAAAS 2022'!$V$4:$V$251)</f>
        <v>0</v>
      </c>
      <c r="H156" s="102">
        <f>SUMIF('PAAAS 2022'!$C$4:$C$251,$B156,'PAAAS 2022'!$W$4:$W$251)</f>
        <v>0</v>
      </c>
      <c r="I156" s="102">
        <f>SUMIF('PAAAS 2022'!$C$4:$C$251,$B156,'PAAAS 2022'!$X$4:$X$251)</f>
        <v>0</v>
      </c>
      <c r="J156" s="102">
        <f>SUMIF('PAAAS 2022'!$C$4:$C$251,$B156,'PAAAS 2022'!$Y$4:$Y$251)</f>
        <v>0</v>
      </c>
      <c r="K156" s="106">
        <f t="shared" si="7"/>
        <v>0</v>
      </c>
      <c r="L156" s="108">
        <f t="shared" si="11"/>
        <v>0</v>
      </c>
      <c r="M156" s="103"/>
      <c r="N156" s="108">
        <f t="shared" si="9"/>
        <v>0</v>
      </c>
      <c r="O156" s="108">
        <f t="shared" si="10"/>
        <v>0</v>
      </c>
      <c r="P156" s="92"/>
      <c r="Q156" s="92"/>
      <c r="R156" s="92"/>
      <c r="S156" s="92"/>
      <c r="T156" s="92"/>
      <c r="U156" s="92"/>
      <c r="V156" s="92"/>
    </row>
    <row r="157" spans="1:22" ht="12" customHeight="1" x14ac:dyDescent="0.25">
      <c r="A157" s="52">
        <v>3</v>
      </c>
      <c r="B157" s="52">
        <v>3254</v>
      </c>
      <c r="C157" s="53" t="s">
        <v>292</v>
      </c>
      <c r="D157" s="102">
        <f>SUMIF('PAAAS 2022'!$C$4:$C$251,$B157,'PAAAS 2022'!$S$4:$S$251)</f>
        <v>0</v>
      </c>
      <c r="E157" s="102">
        <f>SUMIF('PAAAS 2022'!$C$4:$C$251,$B157,'PAAAS 2022'!$T$4:$T$251)</f>
        <v>0</v>
      </c>
      <c r="F157" s="102">
        <f>SUMIF('PAAAS 2022'!$C$4:$C$251,$B157,'PAAAS 2022'!$U$4:$U$251)</f>
        <v>0</v>
      </c>
      <c r="G157" s="102">
        <f>SUMIF('PAAAS 2022'!$C$4:$C$251,$B157,'PAAAS 2022'!$V$4:$V$251)</f>
        <v>0</v>
      </c>
      <c r="H157" s="102">
        <f>SUMIF('PAAAS 2022'!$C$4:$C$251,$B157,'PAAAS 2022'!$W$4:$W$251)</f>
        <v>0</v>
      </c>
      <c r="I157" s="102">
        <f>SUMIF('PAAAS 2022'!$C$4:$C$251,$B157,'PAAAS 2022'!$X$4:$X$251)</f>
        <v>0</v>
      </c>
      <c r="J157" s="102">
        <f>SUMIF('PAAAS 2022'!$C$4:$C$251,$B157,'PAAAS 2022'!$Y$4:$Y$251)</f>
        <v>0</v>
      </c>
      <c r="K157" s="106">
        <f t="shared" si="7"/>
        <v>0</v>
      </c>
      <c r="L157" s="108">
        <f t="shared" si="11"/>
        <v>0</v>
      </c>
      <c r="M157" s="103"/>
      <c r="N157" s="108">
        <f t="shared" si="9"/>
        <v>0</v>
      </c>
      <c r="O157" s="108">
        <f t="shared" si="10"/>
        <v>0</v>
      </c>
      <c r="P157" s="92"/>
      <c r="Q157" s="92"/>
      <c r="R157" s="92"/>
      <c r="S157" s="92"/>
      <c r="T157" s="92"/>
      <c r="U157" s="92"/>
      <c r="V157" s="92"/>
    </row>
    <row r="158" spans="1:22" ht="12" customHeight="1" x14ac:dyDescent="0.25">
      <c r="A158" s="52">
        <v>3</v>
      </c>
      <c r="B158" s="52">
        <v>3261</v>
      </c>
      <c r="C158" s="53" t="s">
        <v>293</v>
      </c>
      <c r="D158" s="102">
        <f>SUMIF('PAAAS 2022'!$C$4:$C$251,$B158,'PAAAS 2022'!$S$4:$S$251)</f>
        <v>0</v>
      </c>
      <c r="E158" s="102">
        <f>SUMIF('PAAAS 2022'!$C$4:$C$251,$B158,'PAAAS 2022'!$T$4:$T$251)</f>
        <v>0</v>
      </c>
      <c r="F158" s="102">
        <f>SUMIF('PAAAS 2022'!$C$4:$C$251,$B158,'PAAAS 2022'!$U$4:$U$251)</f>
        <v>0</v>
      </c>
      <c r="G158" s="102">
        <f>SUMIF('PAAAS 2022'!$C$4:$C$251,$B158,'PAAAS 2022'!$V$4:$V$251)</f>
        <v>0</v>
      </c>
      <c r="H158" s="102">
        <f>SUMIF('PAAAS 2022'!$C$4:$C$251,$B158,'PAAAS 2022'!$W$4:$W$251)</f>
        <v>0</v>
      </c>
      <c r="I158" s="102">
        <f>SUMIF('PAAAS 2022'!$C$4:$C$251,$B158,'PAAAS 2022'!$X$4:$X$251)</f>
        <v>0</v>
      </c>
      <c r="J158" s="102">
        <f>SUMIF('PAAAS 2022'!$C$4:$C$251,$B158,'PAAAS 2022'!$Y$4:$Y$251)</f>
        <v>0</v>
      </c>
      <c r="K158" s="106">
        <f t="shared" si="7"/>
        <v>0</v>
      </c>
      <c r="L158" s="108">
        <f t="shared" si="11"/>
        <v>0</v>
      </c>
      <c r="M158" s="103"/>
      <c r="N158" s="108">
        <f t="shared" si="9"/>
        <v>0</v>
      </c>
      <c r="O158" s="108">
        <f t="shared" si="10"/>
        <v>0</v>
      </c>
      <c r="P158" s="92"/>
      <c r="Q158" s="92"/>
      <c r="R158" s="92"/>
      <c r="S158" s="92"/>
      <c r="T158" s="92"/>
      <c r="U158" s="92"/>
      <c r="V158" s="92"/>
    </row>
    <row r="159" spans="1:22" ht="12" customHeight="1" x14ac:dyDescent="0.25">
      <c r="A159" s="104">
        <v>3</v>
      </c>
      <c r="B159" s="104">
        <v>3271</v>
      </c>
      <c r="C159" s="105" t="s">
        <v>294</v>
      </c>
      <c r="D159" s="102">
        <f>SUMIF('PAAAS 2022'!$C$4:$C$251,$B159,'PAAAS 2022'!$S$4:$S$251)</f>
        <v>3700000</v>
      </c>
      <c r="E159" s="102">
        <f>SUMIF('PAAAS 2022'!$C$4:$C$251,$B159,'PAAAS 2022'!$T$4:$T$251)</f>
        <v>6372000</v>
      </c>
      <c r="F159" s="102">
        <f>SUMIF('PAAAS 2022'!$C$4:$C$251,$B159,'PAAAS 2022'!$U$4:$U$251)</f>
        <v>405040</v>
      </c>
      <c r="G159" s="102">
        <f>SUMIF('PAAAS 2022'!$C$4:$C$251,$B159,'PAAAS 2022'!$V$4:$V$251)</f>
        <v>0</v>
      </c>
      <c r="H159" s="102">
        <f>SUMIF('PAAAS 2022'!$C$4:$C$251,$B159,'PAAAS 2022'!$W$4:$W$251)</f>
        <v>0</v>
      </c>
      <c r="I159" s="102">
        <f>SUMIF('PAAAS 2022'!$C$4:$C$251,$B159,'PAAAS 2022'!$X$4:$X$251)</f>
        <v>0</v>
      </c>
      <c r="J159" s="102">
        <f>SUMIF('PAAAS 2022'!$C$4:$C$251,$B159,'PAAAS 2022'!$Y$4:$Y$251)</f>
        <v>25000</v>
      </c>
      <c r="K159" s="106">
        <f t="shared" si="7"/>
        <v>10502040</v>
      </c>
      <c r="L159" s="108">
        <f t="shared" si="11"/>
        <v>6372000</v>
      </c>
      <c r="M159" s="107"/>
      <c r="N159" s="108">
        <f t="shared" si="9"/>
        <v>3700000</v>
      </c>
      <c r="O159" s="108">
        <f t="shared" si="10"/>
        <v>430040</v>
      </c>
      <c r="P159" s="98"/>
      <c r="Q159" s="98"/>
      <c r="R159" s="98"/>
      <c r="S159" s="98"/>
      <c r="T159" s="98"/>
      <c r="U159" s="98"/>
      <c r="V159" s="98"/>
    </row>
    <row r="160" spans="1:22" ht="12" customHeight="1" x14ac:dyDescent="0.25">
      <c r="A160" s="52">
        <v>3</v>
      </c>
      <c r="B160" s="52">
        <v>3281</v>
      </c>
      <c r="C160" s="53" t="s">
        <v>295</v>
      </c>
      <c r="D160" s="102">
        <f>SUMIF('PAAAS 2022'!$C$4:$C$251,$B160,'PAAAS 2022'!$S$4:$S$251)</f>
        <v>0</v>
      </c>
      <c r="E160" s="102">
        <f>SUMIF('PAAAS 2022'!$C$4:$C$251,$B160,'PAAAS 2022'!$T$4:$T$251)</f>
        <v>0</v>
      </c>
      <c r="F160" s="102">
        <f>SUMIF('PAAAS 2022'!$C$4:$C$251,$B160,'PAAAS 2022'!$U$4:$U$251)</f>
        <v>0</v>
      </c>
      <c r="G160" s="102">
        <f>SUMIF('PAAAS 2022'!$C$4:$C$251,$B160,'PAAAS 2022'!$V$4:$V$251)</f>
        <v>0</v>
      </c>
      <c r="H160" s="102">
        <f>SUMIF('PAAAS 2022'!$C$4:$C$251,$B160,'PAAAS 2022'!$W$4:$W$251)</f>
        <v>0</v>
      </c>
      <c r="I160" s="102">
        <f>SUMIF('PAAAS 2022'!$C$4:$C$251,$B160,'PAAAS 2022'!$X$4:$X$251)</f>
        <v>0</v>
      </c>
      <c r="J160" s="102">
        <f>SUMIF('PAAAS 2022'!$C$4:$C$251,$B160,'PAAAS 2022'!$Y$4:$Y$251)</f>
        <v>0</v>
      </c>
      <c r="K160" s="106">
        <f t="shared" si="7"/>
        <v>0</v>
      </c>
      <c r="L160" s="108">
        <f t="shared" si="11"/>
        <v>0</v>
      </c>
      <c r="M160" s="103"/>
      <c r="N160" s="108">
        <f t="shared" si="9"/>
        <v>0</v>
      </c>
      <c r="O160" s="108">
        <f t="shared" si="10"/>
        <v>0</v>
      </c>
      <c r="P160" s="92"/>
      <c r="Q160" s="92"/>
      <c r="R160" s="92"/>
      <c r="S160" s="92"/>
      <c r="T160" s="92"/>
      <c r="U160" s="92"/>
      <c r="V160" s="92"/>
    </row>
    <row r="161" spans="1:22" ht="12" customHeight="1" x14ac:dyDescent="0.25">
      <c r="A161" s="104">
        <v>3</v>
      </c>
      <c r="B161" s="104">
        <v>3291</v>
      </c>
      <c r="C161" s="105" t="s">
        <v>296</v>
      </c>
      <c r="D161" s="102">
        <f>SUMIF('PAAAS 2022'!$C$4:$C$251,$B161,'PAAAS 2022'!$S$4:$S$251)</f>
        <v>150000</v>
      </c>
      <c r="E161" s="102">
        <f>SUMIF('PAAAS 2022'!$C$4:$C$251,$B161,'PAAAS 2022'!$T$4:$T$251)</f>
        <v>0</v>
      </c>
      <c r="F161" s="102">
        <f>SUMIF('PAAAS 2022'!$C$4:$C$251,$B161,'PAAAS 2022'!$U$4:$U$251)</f>
        <v>0</v>
      </c>
      <c r="G161" s="102">
        <f>SUMIF('PAAAS 2022'!$C$4:$C$251,$B161,'PAAAS 2022'!$V$4:$V$251)</f>
        <v>0</v>
      </c>
      <c r="H161" s="102">
        <f>SUMIF('PAAAS 2022'!$C$4:$C$251,$B161,'PAAAS 2022'!$W$4:$W$251)</f>
        <v>0</v>
      </c>
      <c r="I161" s="102">
        <f>SUMIF('PAAAS 2022'!$C$4:$C$251,$B161,'PAAAS 2022'!$X$4:$X$251)</f>
        <v>0</v>
      </c>
      <c r="J161" s="102">
        <f>SUMIF('PAAAS 2022'!$C$4:$C$251,$B161,'PAAAS 2022'!$Y$4:$Y$251)</f>
        <v>0</v>
      </c>
      <c r="K161" s="106">
        <f t="shared" si="7"/>
        <v>150000</v>
      </c>
      <c r="L161" s="108">
        <f t="shared" si="11"/>
        <v>0</v>
      </c>
      <c r="M161" s="107"/>
      <c r="N161" s="108">
        <f t="shared" si="9"/>
        <v>150000</v>
      </c>
      <c r="O161" s="108">
        <f t="shared" si="10"/>
        <v>0</v>
      </c>
      <c r="P161" s="98"/>
      <c r="Q161" s="98"/>
      <c r="R161" s="98"/>
      <c r="S161" s="98"/>
      <c r="T161" s="98"/>
      <c r="U161" s="98"/>
      <c r="V161" s="98"/>
    </row>
    <row r="162" spans="1:22" ht="12" customHeight="1" x14ac:dyDescent="0.25">
      <c r="A162" s="52">
        <v>3</v>
      </c>
      <c r="B162" s="52">
        <v>3292</v>
      </c>
      <c r="C162" s="53" t="s">
        <v>297</v>
      </c>
      <c r="D162" s="102">
        <f>SUMIF('PAAAS 2022'!$C$4:$C$251,$B162,'PAAAS 2022'!$S$4:$S$251)</f>
        <v>0</v>
      </c>
      <c r="E162" s="102">
        <f>SUMIF('PAAAS 2022'!$C$4:$C$251,$B162,'PAAAS 2022'!$T$4:$T$251)</f>
        <v>0</v>
      </c>
      <c r="F162" s="102">
        <f>SUMIF('PAAAS 2022'!$C$4:$C$251,$B162,'PAAAS 2022'!$U$4:$U$251)</f>
        <v>0</v>
      </c>
      <c r="G162" s="102">
        <f>SUMIF('PAAAS 2022'!$C$4:$C$251,$B162,'PAAAS 2022'!$V$4:$V$251)</f>
        <v>0</v>
      </c>
      <c r="H162" s="102">
        <f>SUMIF('PAAAS 2022'!$C$4:$C$251,$B162,'PAAAS 2022'!$W$4:$W$251)</f>
        <v>0</v>
      </c>
      <c r="I162" s="102">
        <f>SUMIF('PAAAS 2022'!$C$4:$C$251,$B162,'PAAAS 2022'!$X$4:$X$251)</f>
        <v>0</v>
      </c>
      <c r="J162" s="102">
        <f>SUMIF('PAAAS 2022'!$C$4:$C$251,$B162,'PAAAS 2022'!$Y$4:$Y$251)</f>
        <v>0</v>
      </c>
      <c r="K162" s="106">
        <f t="shared" si="7"/>
        <v>0</v>
      </c>
      <c r="L162" s="108">
        <f t="shared" si="11"/>
        <v>0</v>
      </c>
      <c r="M162" s="103"/>
      <c r="N162" s="108">
        <f t="shared" si="9"/>
        <v>0</v>
      </c>
      <c r="O162" s="108">
        <f t="shared" si="10"/>
        <v>0</v>
      </c>
      <c r="P162" s="92"/>
      <c r="Q162" s="92"/>
      <c r="R162" s="92"/>
      <c r="S162" s="92"/>
      <c r="T162" s="92"/>
      <c r="U162" s="92"/>
      <c r="V162" s="92"/>
    </row>
    <row r="163" spans="1:22" ht="12" customHeight="1" x14ac:dyDescent="0.25">
      <c r="A163" s="52">
        <v>3</v>
      </c>
      <c r="B163" s="52">
        <v>3293</v>
      </c>
      <c r="C163" s="53" t="s">
        <v>298</v>
      </c>
      <c r="D163" s="102">
        <f>SUMIF('PAAAS 2022'!$C$4:$C$251,$B163,'PAAAS 2022'!$S$4:$S$251)</f>
        <v>0</v>
      </c>
      <c r="E163" s="102">
        <f>SUMIF('PAAAS 2022'!$C$4:$C$251,$B163,'PAAAS 2022'!$T$4:$T$251)</f>
        <v>0</v>
      </c>
      <c r="F163" s="102">
        <f>SUMIF('PAAAS 2022'!$C$4:$C$251,$B163,'PAAAS 2022'!$U$4:$U$251)</f>
        <v>0</v>
      </c>
      <c r="G163" s="102">
        <f>SUMIF('PAAAS 2022'!$C$4:$C$251,$B163,'PAAAS 2022'!$V$4:$V$251)</f>
        <v>0</v>
      </c>
      <c r="H163" s="102">
        <f>SUMIF('PAAAS 2022'!$C$4:$C$251,$B163,'PAAAS 2022'!$W$4:$W$251)</f>
        <v>0</v>
      </c>
      <c r="I163" s="102">
        <f>SUMIF('PAAAS 2022'!$C$4:$C$251,$B163,'PAAAS 2022'!$X$4:$X$251)</f>
        <v>0</v>
      </c>
      <c r="J163" s="102">
        <f>SUMIF('PAAAS 2022'!$C$4:$C$251,$B163,'PAAAS 2022'!$Y$4:$Y$251)</f>
        <v>0</v>
      </c>
      <c r="K163" s="106">
        <f t="shared" si="7"/>
        <v>0</v>
      </c>
      <c r="L163" s="108">
        <f t="shared" si="11"/>
        <v>0</v>
      </c>
      <c r="M163" s="103"/>
      <c r="N163" s="108">
        <f t="shared" si="9"/>
        <v>0</v>
      </c>
      <c r="O163" s="108">
        <f t="shared" si="10"/>
        <v>0</v>
      </c>
      <c r="P163" s="92"/>
      <c r="Q163" s="92"/>
      <c r="R163" s="92"/>
      <c r="S163" s="92"/>
      <c r="T163" s="92"/>
      <c r="U163" s="92"/>
      <c r="V163" s="92"/>
    </row>
    <row r="164" spans="1:22" ht="12" customHeight="1" x14ac:dyDescent="0.25">
      <c r="A164" s="104">
        <v>3</v>
      </c>
      <c r="B164" s="104">
        <v>3311</v>
      </c>
      <c r="C164" s="105" t="s">
        <v>299</v>
      </c>
      <c r="D164" s="102">
        <f>SUMIF('PAAAS 2022'!$C$4:$C$251,$B164,'PAAAS 2022'!$S$4:$S$251)</f>
        <v>150000</v>
      </c>
      <c r="E164" s="102">
        <f>SUMIF('PAAAS 2022'!$C$4:$C$251,$B164,'PAAAS 2022'!$T$4:$T$251)</f>
        <v>440000</v>
      </c>
      <c r="F164" s="102">
        <f>SUMIF('PAAAS 2022'!$C$4:$C$251,$B164,'PAAAS 2022'!$U$4:$U$251)</f>
        <v>0</v>
      </c>
      <c r="G164" s="102">
        <f>SUMIF('PAAAS 2022'!$C$4:$C$251,$B164,'PAAAS 2022'!$V$4:$V$251)</f>
        <v>0</v>
      </c>
      <c r="H164" s="102">
        <f>SUMIF('PAAAS 2022'!$C$4:$C$251,$B164,'PAAAS 2022'!$W$4:$W$251)</f>
        <v>0</v>
      </c>
      <c r="I164" s="102">
        <f>SUMIF('PAAAS 2022'!$C$4:$C$251,$B164,'PAAAS 2022'!$X$4:$X$251)</f>
        <v>0</v>
      </c>
      <c r="J164" s="102">
        <f>SUMIF('PAAAS 2022'!$C$4:$C$251,$B164,'PAAAS 2022'!$Y$4:$Y$251)</f>
        <v>0</v>
      </c>
      <c r="K164" s="106">
        <f t="shared" si="7"/>
        <v>590000</v>
      </c>
      <c r="L164" s="108">
        <f t="shared" si="11"/>
        <v>440000</v>
      </c>
      <c r="M164" s="107"/>
      <c r="N164" s="108">
        <f t="shared" si="9"/>
        <v>150000</v>
      </c>
      <c r="O164" s="108">
        <f t="shared" si="10"/>
        <v>0</v>
      </c>
      <c r="P164" s="98"/>
      <c r="Q164" s="98"/>
      <c r="R164" s="98"/>
      <c r="S164" s="98"/>
      <c r="T164" s="98"/>
      <c r="U164" s="98"/>
      <c r="V164" s="98"/>
    </row>
    <row r="165" spans="1:22" ht="12" customHeight="1" x14ac:dyDescent="0.25">
      <c r="A165" s="104">
        <v>3</v>
      </c>
      <c r="B165" s="104">
        <v>3321</v>
      </c>
      <c r="C165" s="105" t="s">
        <v>300</v>
      </c>
      <c r="D165" s="102">
        <f>SUMIF('PAAAS 2022'!$C$4:$C$251,$B165,'PAAAS 2022'!$S$4:$S$251)</f>
        <v>550000</v>
      </c>
      <c r="E165" s="102">
        <f>SUMIF('PAAAS 2022'!$C$4:$C$251,$B165,'PAAAS 2022'!$T$4:$T$251)</f>
        <v>0</v>
      </c>
      <c r="F165" s="102">
        <f>SUMIF('PAAAS 2022'!$C$4:$C$251,$B165,'PAAAS 2022'!$U$4:$U$251)</f>
        <v>0</v>
      </c>
      <c r="G165" s="102">
        <f>SUMIF('PAAAS 2022'!$C$4:$C$251,$B165,'PAAAS 2022'!$V$4:$V$251)</f>
        <v>0</v>
      </c>
      <c r="H165" s="102">
        <f>SUMIF('PAAAS 2022'!$C$4:$C$251,$B165,'PAAAS 2022'!$W$4:$W$251)</f>
        <v>0</v>
      </c>
      <c r="I165" s="102">
        <f>SUMIF('PAAAS 2022'!$C$4:$C$251,$B165,'PAAAS 2022'!$X$4:$X$251)</f>
        <v>0</v>
      </c>
      <c r="J165" s="102">
        <f>SUMIF('PAAAS 2022'!$C$4:$C$251,$B165,'PAAAS 2022'!$Y$4:$Y$251)</f>
        <v>0</v>
      </c>
      <c r="K165" s="106">
        <f t="shared" si="7"/>
        <v>550000</v>
      </c>
      <c r="L165" s="108">
        <f t="shared" si="11"/>
        <v>0</v>
      </c>
      <c r="M165" s="107"/>
      <c r="N165" s="108">
        <f t="shared" si="9"/>
        <v>550000</v>
      </c>
      <c r="O165" s="108">
        <f t="shared" si="10"/>
        <v>0</v>
      </c>
      <c r="P165" s="98"/>
      <c r="Q165" s="98"/>
      <c r="R165" s="98"/>
      <c r="S165" s="98"/>
      <c r="T165" s="98"/>
      <c r="U165" s="98"/>
      <c r="V165" s="98"/>
    </row>
    <row r="166" spans="1:22" ht="12" customHeight="1" x14ac:dyDescent="0.25">
      <c r="A166" s="104">
        <v>3</v>
      </c>
      <c r="B166" s="104">
        <v>3331</v>
      </c>
      <c r="C166" s="105" t="s">
        <v>301</v>
      </c>
      <c r="D166" s="102">
        <f>SUMIF('PAAAS 2022'!$C$4:$C$251,$B166,'PAAAS 2022'!$S$4:$S$251)</f>
        <v>0</v>
      </c>
      <c r="E166" s="102">
        <f>SUMIF('PAAAS 2022'!$C$4:$C$251,$B166,'PAAAS 2022'!$T$4:$T$251)</f>
        <v>0</v>
      </c>
      <c r="F166" s="102">
        <f>SUMIF('PAAAS 2022'!$C$4:$C$251,$B166,'PAAAS 2022'!$U$4:$U$251)</f>
        <v>300000</v>
      </c>
      <c r="G166" s="102">
        <f>SUMIF('PAAAS 2022'!$C$4:$C$251,$B166,'PAAAS 2022'!$V$4:$V$251)</f>
        <v>0</v>
      </c>
      <c r="H166" s="102">
        <f>SUMIF('PAAAS 2022'!$C$4:$C$251,$B166,'PAAAS 2022'!$W$4:$W$251)</f>
        <v>0</v>
      </c>
      <c r="I166" s="102">
        <f>SUMIF('PAAAS 2022'!$C$4:$C$251,$B166,'PAAAS 2022'!$X$4:$X$251)</f>
        <v>0</v>
      </c>
      <c r="J166" s="102">
        <f>SUMIF('PAAAS 2022'!$C$4:$C$251,$B166,'PAAAS 2022'!$Y$4:$Y$251)</f>
        <v>0</v>
      </c>
      <c r="K166" s="106">
        <f t="shared" si="7"/>
        <v>300000</v>
      </c>
      <c r="L166" s="108">
        <f t="shared" si="11"/>
        <v>0</v>
      </c>
      <c r="M166" s="107"/>
      <c r="N166" s="108">
        <f t="shared" si="9"/>
        <v>0</v>
      </c>
      <c r="O166" s="108">
        <f t="shared" si="10"/>
        <v>300000</v>
      </c>
      <c r="P166" s="98"/>
      <c r="Q166" s="98"/>
      <c r="R166" s="98"/>
      <c r="S166" s="98"/>
      <c r="T166" s="98"/>
      <c r="U166" s="98"/>
      <c r="V166" s="98"/>
    </row>
    <row r="167" spans="1:22" ht="12" customHeight="1" x14ac:dyDescent="0.25">
      <c r="A167" s="104">
        <v>3</v>
      </c>
      <c r="B167" s="104">
        <v>3341</v>
      </c>
      <c r="C167" s="105" t="s">
        <v>302</v>
      </c>
      <c r="D167" s="102">
        <f>SUMIF('PAAAS 2022'!$C$4:$C$251,$B167,'PAAAS 2022'!$S$4:$S$251)</f>
        <v>2000000</v>
      </c>
      <c r="E167" s="102">
        <f>SUMIF('PAAAS 2022'!$C$4:$C$251,$B167,'PAAAS 2022'!$T$4:$T$251)</f>
        <v>2000000</v>
      </c>
      <c r="F167" s="102">
        <f>SUMIF('PAAAS 2022'!$C$4:$C$251,$B167,'PAAAS 2022'!$U$4:$U$251)</f>
        <v>0</v>
      </c>
      <c r="G167" s="102">
        <f>SUMIF('PAAAS 2022'!$C$4:$C$251,$B167,'PAAAS 2022'!$V$4:$V$251)</f>
        <v>0</v>
      </c>
      <c r="H167" s="102">
        <f>SUMIF('PAAAS 2022'!$C$4:$C$251,$B167,'PAAAS 2022'!$W$4:$W$251)</f>
        <v>0</v>
      </c>
      <c r="I167" s="102">
        <f>SUMIF('PAAAS 2022'!$C$4:$C$251,$B167,'PAAAS 2022'!$X$4:$X$251)</f>
        <v>0</v>
      </c>
      <c r="J167" s="102">
        <f>SUMIF('PAAAS 2022'!$C$4:$C$251,$B167,'PAAAS 2022'!$Y$4:$Y$251)</f>
        <v>0</v>
      </c>
      <c r="K167" s="106">
        <f t="shared" si="7"/>
        <v>4000000</v>
      </c>
      <c r="L167" s="108">
        <f t="shared" si="11"/>
        <v>2000000</v>
      </c>
      <c r="M167" s="107"/>
      <c r="N167" s="108">
        <f t="shared" si="9"/>
        <v>2000000</v>
      </c>
      <c r="O167" s="108">
        <f t="shared" si="10"/>
        <v>0</v>
      </c>
      <c r="P167" s="98"/>
      <c r="Q167" s="98"/>
      <c r="R167" s="98"/>
      <c r="S167" s="98"/>
      <c r="T167" s="98"/>
      <c r="U167" s="98"/>
      <c r="V167" s="98"/>
    </row>
    <row r="168" spans="1:22" ht="12" customHeight="1" x14ac:dyDescent="0.25">
      <c r="A168" s="104">
        <v>3</v>
      </c>
      <c r="B168" s="104">
        <v>3342</v>
      </c>
      <c r="C168" s="105" t="s">
        <v>303</v>
      </c>
      <c r="D168" s="102">
        <f>SUMIF('PAAAS 2022'!$C$4:$C$251,$B168,'PAAAS 2022'!$S$4:$S$251)</f>
        <v>0</v>
      </c>
      <c r="E168" s="102">
        <f>SUMIF('PAAAS 2022'!$C$4:$C$251,$B168,'PAAAS 2022'!$T$4:$T$251)</f>
        <v>0</v>
      </c>
      <c r="F168" s="102">
        <f>SUMIF('PAAAS 2022'!$C$4:$C$251,$B168,'PAAAS 2022'!$U$4:$U$251)</f>
        <v>200000</v>
      </c>
      <c r="G168" s="102">
        <f>SUMIF('PAAAS 2022'!$C$4:$C$251,$B168,'PAAAS 2022'!$V$4:$V$251)</f>
        <v>0</v>
      </c>
      <c r="H168" s="102">
        <f>SUMIF('PAAAS 2022'!$C$4:$C$251,$B168,'PAAAS 2022'!$W$4:$W$251)</f>
        <v>0</v>
      </c>
      <c r="I168" s="102">
        <f>SUMIF('PAAAS 2022'!$C$4:$C$251,$B168,'PAAAS 2022'!$X$4:$X$251)</f>
        <v>0</v>
      </c>
      <c r="J168" s="102">
        <f>SUMIF('PAAAS 2022'!$C$4:$C$251,$B168,'PAAAS 2022'!$Y$4:$Y$251)</f>
        <v>0</v>
      </c>
      <c r="K168" s="106">
        <f t="shared" si="7"/>
        <v>200000</v>
      </c>
      <c r="L168" s="108">
        <f t="shared" si="11"/>
        <v>0</v>
      </c>
      <c r="M168" s="107"/>
      <c r="N168" s="108">
        <f t="shared" si="9"/>
        <v>0</v>
      </c>
      <c r="O168" s="108">
        <f t="shared" si="10"/>
        <v>200000</v>
      </c>
      <c r="P168" s="98"/>
      <c r="Q168" s="98"/>
      <c r="R168" s="98"/>
      <c r="S168" s="98"/>
      <c r="T168" s="98"/>
      <c r="U168" s="98"/>
      <c r="V168" s="98"/>
    </row>
    <row r="169" spans="1:22" ht="12" customHeight="1" x14ac:dyDescent="0.25">
      <c r="A169" s="52">
        <v>3</v>
      </c>
      <c r="B169" s="52">
        <v>3351</v>
      </c>
      <c r="C169" s="53" t="s">
        <v>304</v>
      </c>
      <c r="D169" s="102">
        <f>SUMIF('PAAAS 2022'!$C$4:$C$251,$B169,'PAAAS 2022'!$S$4:$S$251)</f>
        <v>0</v>
      </c>
      <c r="E169" s="102">
        <f>SUMIF('PAAAS 2022'!$C$4:$C$251,$B169,'PAAAS 2022'!$T$4:$T$251)</f>
        <v>0</v>
      </c>
      <c r="F169" s="102">
        <f>SUMIF('PAAAS 2022'!$C$4:$C$251,$B169,'PAAAS 2022'!$U$4:$U$251)</f>
        <v>0</v>
      </c>
      <c r="G169" s="102">
        <f>SUMIF('PAAAS 2022'!$C$4:$C$251,$B169,'PAAAS 2022'!$V$4:$V$251)</f>
        <v>0</v>
      </c>
      <c r="H169" s="102">
        <f>SUMIF('PAAAS 2022'!$C$4:$C$251,$B169,'PAAAS 2022'!$W$4:$W$251)</f>
        <v>0</v>
      </c>
      <c r="I169" s="102">
        <f>SUMIF('PAAAS 2022'!$C$4:$C$251,$B169,'PAAAS 2022'!$X$4:$X$251)</f>
        <v>0</v>
      </c>
      <c r="J169" s="102">
        <f>SUMIF('PAAAS 2022'!$C$4:$C$251,$B169,'PAAAS 2022'!$Y$4:$Y$251)</f>
        <v>0</v>
      </c>
      <c r="K169" s="106">
        <f t="shared" si="7"/>
        <v>0</v>
      </c>
      <c r="L169" s="108">
        <f t="shared" si="11"/>
        <v>0</v>
      </c>
      <c r="M169" s="103"/>
      <c r="N169" s="108">
        <f t="shared" si="9"/>
        <v>0</v>
      </c>
      <c r="O169" s="108">
        <f t="shared" si="10"/>
        <v>0</v>
      </c>
      <c r="P169" s="92"/>
      <c r="Q169" s="92"/>
      <c r="R169" s="92"/>
      <c r="S169" s="92"/>
      <c r="T169" s="92"/>
      <c r="U169" s="92"/>
      <c r="V169" s="92"/>
    </row>
    <row r="170" spans="1:22" ht="12" customHeight="1" x14ac:dyDescent="0.25">
      <c r="A170" s="52">
        <v>3</v>
      </c>
      <c r="B170" s="52">
        <v>3361</v>
      </c>
      <c r="C170" s="53" t="s">
        <v>305</v>
      </c>
      <c r="D170" s="102">
        <f>SUMIF('PAAAS 2022'!$C$4:$C$251,$B170,'PAAAS 2022'!$S$4:$S$251)</f>
        <v>0</v>
      </c>
      <c r="E170" s="102">
        <f>SUMIF('PAAAS 2022'!$C$4:$C$251,$B170,'PAAAS 2022'!$T$4:$T$251)</f>
        <v>0</v>
      </c>
      <c r="F170" s="102">
        <f>SUMIF('PAAAS 2022'!$C$4:$C$251,$B170,'PAAAS 2022'!$U$4:$U$251)</f>
        <v>0</v>
      </c>
      <c r="G170" s="102">
        <f>SUMIF('PAAAS 2022'!$C$4:$C$251,$B170,'PAAAS 2022'!$V$4:$V$251)</f>
        <v>0</v>
      </c>
      <c r="H170" s="102">
        <f>SUMIF('PAAAS 2022'!$C$4:$C$251,$B170,'PAAAS 2022'!$W$4:$W$251)</f>
        <v>0</v>
      </c>
      <c r="I170" s="102">
        <f>SUMIF('PAAAS 2022'!$C$4:$C$251,$B170,'PAAAS 2022'!$X$4:$X$251)</f>
        <v>0</v>
      </c>
      <c r="J170" s="102">
        <f>SUMIF('PAAAS 2022'!$C$4:$C$251,$B170,'PAAAS 2022'!$Y$4:$Y$251)</f>
        <v>0</v>
      </c>
      <c r="K170" s="106">
        <f t="shared" si="7"/>
        <v>0</v>
      </c>
      <c r="L170" s="108">
        <f t="shared" si="11"/>
        <v>0</v>
      </c>
      <c r="M170" s="103"/>
      <c r="N170" s="108">
        <f t="shared" si="9"/>
        <v>0</v>
      </c>
      <c r="O170" s="108">
        <f t="shared" si="10"/>
        <v>0</v>
      </c>
      <c r="P170" s="92"/>
      <c r="Q170" s="92"/>
      <c r="R170" s="92"/>
      <c r="S170" s="92"/>
      <c r="T170" s="92"/>
      <c r="U170" s="92"/>
      <c r="V170" s="92"/>
    </row>
    <row r="171" spans="1:22" ht="12" customHeight="1" x14ac:dyDescent="0.25">
      <c r="A171" s="104">
        <v>3</v>
      </c>
      <c r="B171" s="104">
        <v>3362</v>
      </c>
      <c r="C171" s="105" t="s">
        <v>306</v>
      </c>
      <c r="D171" s="102">
        <f>SUMIF('PAAAS 2022'!$C$4:$C$251,$B171,'PAAAS 2022'!$S$4:$S$251)</f>
        <v>0</v>
      </c>
      <c r="E171" s="102">
        <f>SUMIF('PAAAS 2022'!$C$4:$C$251,$B171,'PAAAS 2022'!$T$4:$T$251)</f>
        <v>48000</v>
      </c>
      <c r="F171" s="102">
        <f>SUMIF('PAAAS 2022'!$C$4:$C$251,$B171,'PAAAS 2022'!$U$4:$U$251)</f>
        <v>350000</v>
      </c>
      <c r="G171" s="102">
        <f>SUMIF('PAAAS 2022'!$C$4:$C$251,$B171,'PAAAS 2022'!$V$4:$V$251)</f>
        <v>0</v>
      </c>
      <c r="H171" s="102">
        <f>SUMIF('PAAAS 2022'!$C$4:$C$251,$B171,'PAAAS 2022'!$W$4:$W$251)</f>
        <v>3000</v>
      </c>
      <c r="I171" s="102">
        <f>SUMIF('PAAAS 2022'!$C$4:$C$251,$B171,'PAAAS 2022'!$X$4:$X$251)</f>
        <v>0</v>
      </c>
      <c r="J171" s="102">
        <f>SUMIF('PAAAS 2022'!$C$4:$C$251,$B171,'PAAAS 2022'!$Y$4:$Y$251)</f>
        <v>0</v>
      </c>
      <c r="K171" s="106">
        <f t="shared" si="7"/>
        <v>401000</v>
      </c>
      <c r="L171" s="108">
        <f t="shared" si="11"/>
        <v>51000</v>
      </c>
      <c r="M171" s="107"/>
      <c r="N171" s="108">
        <f t="shared" si="9"/>
        <v>0</v>
      </c>
      <c r="O171" s="108">
        <f t="shared" si="10"/>
        <v>350000</v>
      </c>
      <c r="P171" s="98"/>
      <c r="Q171" s="98"/>
      <c r="R171" s="98"/>
      <c r="S171" s="98"/>
      <c r="T171" s="98"/>
      <c r="U171" s="98"/>
      <c r="V171" s="98"/>
    </row>
    <row r="172" spans="1:22" ht="12" customHeight="1" x14ac:dyDescent="0.25">
      <c r="A172" s="104">
        <v>3</v>
      </c>
      <c r="B172" s="104">
        <v>3363</v>
      </c>
      <c r="C172" s="105" t="s">
        <v>307</v>
      </c>
      <c r="D172" s="102">
        <f>SUMIF('PAAAS 2022'!$C$4:$C$251,$B172,'PAAAS 2022'!$S$4:$S$251)</f>
        <v>37566.339999999997</v>
      </c>
      <c r="E172" s="102">
        <f>SUMIF('PAAAS 2022'!$C$4:$C$251,$B172,'PAAAS 2022'!$T$4:$T$251)</f>
        <v>495000</v>
      </c>
      <c r="F172" s="102">
        <f>SUMIF('PAAAS 2022'!$C$4:$C$251,$B172,'PAAAS 2022'!$U$4:$U$251)</f>
        <v>162433.66</v>
      </c>
      <c r="G172" s="102">
        <f>SUMIF('PAAAS 2022'!$C$4:$C$251,$B172,'PAAAS 2022'!$V$4:$V$251)</f>
        <v>0</v>
      </c>
      <c r="H172" s="102">
        <f>SUMIF('PAAAS 2022'!$C$4:$C$251,$B172,'PAAAS 2022'!$W$4:$W$251)</f>
        <v>30350</v>
      </c>
      <c r="I172" s="102">
        <f>SUMIF('PAAAS 2022'!$C$4:$C$251,$B172,'PAAAS 2022'!$X$4:$X$251)</f>
        <v>0</v>
      </c>
      <c r="J172" s="102">
        <f>SUMIF('PAAAS 2022'!$C$4:$C$251,$B172,'PAAAS 2022'!$Y$4:$Y$251)</f>
        <v>20000</v>
      </c>
      <c r="K172" s="106">
        <f t="shared" si="7"/>
        <v>745350</v>
      </c>
      <c r="L172" s="108">
        <f t="shared" si="11"/>
        <v>525350</v>
      </c>
      <c r="M172" s="107"/>
      <c r="N172" s="108">
        <f t="shared" si="9"/>
        <v>37566.339999999997</v>
      </c>
      <c r="O172" s="108">
        <f t="shared" si="10"/>
        <v>182433.66</v>
      </c>
      <c r="P172" s="98"/>
      <c r="Q172" s="98"/>
      <c r="R172" s="98"/>
      <c r="S172" s="98"/>
      <c r="T172" s="98"/>
      <c r="U172" s="98"/>
      <c r="V172" s="98"/>
    </row>
    <row r="173" spans="1:22" ht="12" customHeight="1" x14ac:dyDescent="0.25">
      <c r="A173" s="52">
        <v>3</v>
      </c>
      <c r="B173" s="52">
        <v>3364</v>
      </c>
      <c r="C173" s="53" t="s">
        <v>308</v>
      </c>
      <c r="D173" s="102">
        <f>SUMIF('PAAAS 2022'!$C$4:$C$251,$B173,'PAAAS 2022'!$S$4:$S$251)</f>
        <v>0</v>
      </c>
      <c r="E173" s="102">
        <f>SUMIF('PAAAS 2022'!$C$4:$C$251,$B173,'PAAAS 2022'!$T$4:$T$251)</f>
        <v>0</v>
      </c>
      <c r="F173" s="102">
        <f>SUMIF('PAAAS 2022'!$C$4:$C$251,$B173,'PAAAS 2022'!$U$4:$U$251)</f>
        <v>0</v>
      </c>
      <c r="G173" s="102">
        <f>SUMIF('PAAAS 2022'!$C$4:$C$251,$B173,'PAAAS 2022'!$V$4:$V$251)</f>
        <v>0</v>
      </c>
      <c r="H173" s="102">
        <f>SUMIF('PAAAS 2022'!$C$4:$C$251,$B173,'PAAAS 2022'!$W$4:$W$251)</f>
        <v>0</v>
      </c>
      <c r="I173" s="102">
        <f>SUMIF('PAAAS 2022'!$C$4:$C$251,$B173,'PAAAS 2022'!$X$4:$X$251)</f>
        <v>0</v>
      </c>
      <c r="J173" s="102">
        <f>SUMIF('PAAAS 2022'!$C$4:$C$251,$B173,'PAAAS 2022'!$Y$4:$Y$251)</f>
        <v>0</v>
      </c>
      <c r="K173" s="106">
        <f t="shared" si="7"/>
        <v>0</v>
      </c>
      <c r="L173" s="108">
        <f t="shared" si="11"/>
        <v>0</v>
      </c>
      <c r="M173" s="103"/>
      <c r="N173" s="108">
        <f t="shared" si="9"/>
        <v>0</v>
      </c>
      <c r="O173" s="108">
        <f t="shared" si="10"/>
        <v>0</v>
      </c>
      <c r="P173" s="92"/>
      <c r="Q173" s="92"/>
      <c r="R173" s="92"/>
      <c r="S173" s="92"/>
      <c r="T173" s="92"/>
      <c r="U173" s="92"/>
      <c r="V173" s="92"/>
    </row>
    <row r="174" spans="1:22" ht="12" customHeight="1" x14ac:dyDescent="0.25">
      <c r="A174" s="52">
        <v>3</v>
      </c>
      <c r="B174" s="52">
        <v>3365</v>
      </c>
      <c r="C174" s="53" t="s">
        <v>309</v>
      </c>
      <c r="D174" s="102">
        <f>SUMIF('PAAAS 2022'!$C$4:$C$251,$B174,'PAAAS 2022'!$S$4:$S$251)</f>
        <v>0</v>
      </c>
      <c r="E174" s="102">
        <f>SUMIF('PAAAS 2022'!$C$4:$C$251,$B174,'PAAAS 2022'!$T$4:$T$251)</f>
        <v>120000</v>
      </c>
      <c r="F174" s="102">
        <f>SUMIF('PAAAS 2022'!$C$4:$C$251,$B174,'PAAAS 2022'!$U$4:$U$251)</f>
        <v>0</v>
      </c>
      <c r="G174" s="102">
        <f>SUMIF('PAAAS 2022'!$C$4:$C$251,$B174,'PAAAS 2022'!$V$4:$V$251)</f>
        <v>0</v>
      </c>
      <c r="H174" s="102">
        <f>SUMIF('PAAAS 2022'!$C$4:$C$251,$B174,'PAAAS 2022'!$W$4:$W$251)</f>
        <v>0</v>
      </c>
      <c r="I174" s="102">
        <f>SUMIF('PAAAS 2022'!$C$4:$C$251,$B174,'PAAAS 2022'!$X$4:$X$251)</f>
        <v>0</v>
      </c>
      <c r="J174" s="102">
        <f>SUMIF('PAAAS 2022'!$C$4:$C$251,$B174,'PAAAS 2022'!$Y$4:$Y$251)</f>
        <v>0</v>
      </c>
      <c r="K174" s="106">
        <f t="shared" si="7"/>
        <v>120000</v>
      </c>
      <c r="L174" s="108">
        <f t="shared" si="11"/>
        <v>120000</v>
      </c>
      <c r="M174" s="103"/>
      <c r="N174" s="108">
        <f t="shared" si="9"/>
        <v>0</v>
      </c>
      <c r="O174" s="108">
        <f t="shared" si="10"/>
        <v>0</v>
      </c>
      <c r="P174" s="92"/>
      <c r="Q174" s="92"/>
      <c r="R174" s="92"/>
      <c r="S174" s="92"/>
      <c r="T174" s="92"/>
      <c r="U174" s="92"/>
      <c r="V174" s="92"/>
    </row>
    <row r="175" spans="1:22" ht="12" customHeight="1" x14ac:dyDescent="0.25">
      <c r="A175" s="52">
        <v>3</v>
      </c>
      <c r="B175" s="52">
        <v>3366</v>
      </c>
      <c r="C175" s="53" t="s">
        <v>310</v>
      </c>
      <c r="D175" s="102">
        <f>SUMIF('PAAAS 2022'!$C$4:$C$251,$B175,'PAAAS 2022'!$S$4:$S$251)</f>
        <v>0</v>
      </c>
      <c r="E175" s="102">
        <f>SUMIF('PAAAS 2022'!$C$4:$C$251,$B175,'PAAAS 2022'!$T$4:$T$251)</f>
        <v>0</v>
      </c>
      <c r="F175" s="102">
        <f>SUMIF('PAAAS 2022'!$C$4:$C$251,$B175,'PAAAS 2022'!$U$4:$U$251)</f>
        <v>0</v>
      </c>
      <c r="G175" s="102">
        <f>SUMIF('PAAAS 2022'!$C$4:$C$251,$B175,'PAAAS 2022'!$V$4:$V$251)</f>
        <v>0</v>
      </c>
      <c r="H175" s="102">
        <f>SUMIF('PAAAS 2022'!$C$4:$C$251,$B175,'PAAAS 2022'!$W$4:$W$251)</f>
        <v>0</v>
      </c>
      <c r="I175" s="102">
        <f>SUMIF('PAAAS 2022'!$C$4:$C$251,$B175,'PAAAS 2022'!$X$4:$X$251)</f>
        <v>0</v>
      </c>
      <c r="J175" s="102">
        <f>SUMIF('PAAAS 2022'!$C$4:$C$251,$B175,'PAAAS 2022'!$Y$4:$Y$251)</f>
        <v>500000</v>
      </c>
      <c r="K175" s="106">
        <f t="shared" si="7"/>
        <v>500000</v>
      </c>
      <c r="L175" s="108">
        <f t="shared" si="11"/>
        <v>0</v>
      </c>
      <c r="M175" s="103"/>
      <c r="N175" s="108">
        <f t="shared" si="9"/>
        <v>0</v>
      </c>
      <c r="O175" s="108">
        <f t="shared" si="10"/>
        <v>500000</v>
      </c>
      <c r="P175" s="92"/>
      <c r="Q175" s="92"/>
      <c r="R175" s="92"/>
      <c r="S175" s="92"/>
      <c r="T175" s="92"/>
      <c r="U175" s="92"/>
      <c r="V175" s="92"/>
    </row>
    <row r="176" spans="1:22" ht="12" customHeight="1" x14ac:dyDescent="0.25">
      <c r="A176" s="52">
        <v>3</v>
      </c>
      <c r="B176" s="52">
        <v>3371</v>
      </c>
      <c r="C176" s="53" t="s">
        <v>311</v>
      </c>
      <c r="D176" s="102">
        <f>SUMIF('PAAAS 2022'!$C$4:$C$251,$B176,'PAAAS 2022'!$S$4:$S$251)</f>
        <v>0</v>
      </c>
      <c r="E176" s="102">
        <f>SUMIF('PAAAS 2022'!$C$4:$C$251,$B176,'PAAAS 2022'!$T$4:$T$251)</f>
        <v>0</v>
      </c>
      <c r="F176" s="102">
        <f>SUMIF('PAAAS 2022'!$C$4:$C$251,$B176,'PAAAS 2022'!$U$4:$U$251)</f>
        <v>0</v>
      </c>
      <c r="G176" s="102">
        <f>SUMIF('PAAAS 2022'!$C$4:$C$251,$B176,'PAAAS 2022'!$V$4:$V$251)</f>
        <v>0</v>
      </c>
      <c r="H176" s="102">
        <f>SUMIF('PAAAS 2022'!$C$4:$C$251,$B176,'PAAAS 2022'!$W$4:$W$251)</f>
        <v>0</v>
      </c>
      <c r="I176" s="102">
        <f>SUMIF('PAAAS 2022'!$C$4:$C$251,$B176,'PAAAS 2022'!$X$4:$X$251)</f>
        <v>0</v>
      </c>
      <c r="J176" s="102">
        <f>SUMIF('PAAAS 2022'!$C$4:$C$251,$B176,'PAAAS 2022'!$Y$4:$Y$251)</f>
        <v>0</v>
      </c>
      <c r="K176" s="106">
        <f t="shared" si="7"/>
        <v>0</v>
      </c>
      <c r="L176" s="108">
        <f t="shared" si="11"/>
        <v>0</v>
      </c>
      <c r="M176" s="103"/>
      <c r="N176" s="108">
        <f t="shared" si="9"/>
        <v>0</v>
      </c>
      <c r="O176" s="108">
        <f t="shared" si="10"/>
        <v>0</v>
      </c>
      <c r="P176" s="92"/>
      <c r="Q176" s="92"/>
      <c r="R176" s="92"/>
      <c r="S176" s="92"/>
      <c r="T176" s="92"/>
      <c r="U176" s="92"/>
      <c r="V176" s="92"/>
    </row>
    <row r="177" spans="1:22" ht="12" customHeight="1" x14ac:dyDescent="0.25">
      <c r="A177" s="104">
        <v>3</v>
      </c>
      <c r="B177" s="104">
        <v>3381</v>
      </c>
      <c r="C177" s="105" t="s">
        <v>78</v>
      </c>
      <c r="D177" s="102">
        <f>SUMIF('PAAAS 2022'!$C$4:$C$251,$B177,'PAAAS 2022'!$S$4:$S$251)</f>
        <v>0</v>
      </c>
      <c r="E177" s="102">
        <f>SUMIF('PAAAS 2022'!$C$4:$C$251,$B177,'PAAAS 2022'!$T$4:$T$251)</f>
        <v>5300000</v>
      </c>
      <c r="F177" s="102">
        <f>SUMIF('PAAAS 2022'!$C$4:$C$251,$B177,'PAAAS 2022'!$U$4:$U$251)</f>
        <v>0</v>
      </c>
      <c r="G177" s="102">
        <f>SUMIF('PAAAS 2022'!$C$4:$C$251,$B177,'PAAAS 2022'!$V$4:$V$251)</f>
        <v>0</v>
      </c>
      <c r="H177" s="102">
        <f>SUMIF('PAAAS 2022'!$C$4:$C$251,$B177,'PAAAS 2022'!$W$4:$W$251)</f>
        <v>0</v>
      </c>
      <c r="I177" s="102">
        <f>SUMIF('PAAAS 2022'!$C$4:$C$251,$B177,'PAAAS 2022'!$X$4:$X$251)</f>
        <v>0</v>
      </c>
      <c r="J177" s="102">
        <f>SUMIF('PAAAS 2022'!$C$4:$C$251,$B177,'PAAAS 2022'!$Y$4:$Y$251)</f>
        <v>0</v>
      </c>
      <c r="K177" s="106">
        <f t="shared" si="7"/>
        <v>5300000</v>
      </c>
      <c r="L177" s="108">
        <f t="shared" si="11"/>
        <v>5300000</v>
      </c>
      <c r="M177" s="107"/>
      <c r="N177" s="108">
        <f t="shared" si="9"/>
        <v>0</v>
      </c>
      <c r="O177" s="108">
        <f t="shared" si="10"/>
        <v>0</v>
      </c>
      <c r="P177" s="98"/>
      <c r="Q177" s="98"/>
      <c r="R177" s="98"/>
      <c r="S177" s="98"/>
      <c r="T177" s="98"/>
      <c r="U177" s="98"/>
      <c r="V177" s="98"/>
    </row>
    <row r="178" spans="1:22" ht="12" customHeight="1" x14ac:dyDescent="0.25">
      <c r="A178" s="52">
        <v>3</v>
      </c>
      <c r="B178" s="52">
        <v>3391</v>
      </c>
      <c r="C178" s="53" t="s">
        <v>312</v>
      </c>
      <c r="D178" s="102">
        <f>SUMIF('PAAAS 2022'!$C$4:$C$251,$B178,'PAAAS 2022'!$S$4:$S$251)</f>
        <v>0</v>
      </c>
      <c r="E178" s="102">
        <f>SUMIF('PAAAS 2022'!$C$4:$C$251,$B178,'PAAAS 2022'!$T$4:$T$251)</f>
        <v>0</v>
      </c>
      <c r="F178" s="102">
        <f>SUMIF('PAAAS 2022'!$C$4:$C$251,$B178,'PAAAS 2022'!$U$4:$U$251)</f>
        <v>0</v>
      </c>
      <c r="G178" s="102">
        <f>SUMIF('PAAAS 2022'!$C$4:$C$251,$B178,'PAAAS 2022'!$V$4:$V$251)</f>
        <v>0</v>
      </c>
      <c r="H178" s="102">
        <f>SUMIF('PAAAS 2022'!$C$4:$C$251,$B178,'PAAAS 2022'!$W$4:$W$251)</f>
        <v>0</v>
      </c>
      <c r="I178" s="102">
        <f>SUMIF('PAAAS 2022'!$C$4:$C$251,$B178,'PAAAS 2022'!$X$4:$X$251)</f>
        <v>0</v>
      </c>
      <c r="J178" s="102">
        <f>SUMIF('PAAAS 2022'!$C$4:$C$251,$B178,'PAAAS 2022'!$Y$4:$Y$251)</f>
        <v>0</v>
      </c>
      <c r="K178" s="106">
        <f t="shared" si="7"/>
        <v>0</v>
      </c>
      <c r="L178" s="108">
        <f t="shared" si="11"/>
        <v>0</v>
      </c>
      <c r="M178" s="103"/>
      <c r="N178" s="108">
        <f t="shared" si="9"/>
        <v>0</v>
      </c>
      <c r="O178" s="108">
        <f t="shared" si="10"/>
        <v>0</v>
      </c>
      <c r="P178" s="92"/>
      <c r="Q178" s="92"/>
      <c r="R178" s="92"/>
      <c r="S178" s="92"/>
      <c r="T178" s="92"/>
      <c r="U178" s="92"/>
      <c r="V178" s="92"/>
    </row>
    <row r="179" spans="1:22" ht="12" customHeight="1" x14ac:dyDescent="0.25">
      <c r="A179" s="104">
        <v>3</v>
      </c>
      <c r="B179" s="104">
        <v>3411</v>
      </c>
      <c r="C179" s="105" t="s">
        <v>313</v>
      </c>
      <c r="D179" s="102">
        <f>SUMIF('PAAAS 2022'!$C$4:$C$251,$B179,'PAAAS 2022'!$S$4:$S$251)</f>
        <v>0</v>
      </c>
      <c r="E179" s="102">
        <f>SUMIF('PAAAS 2022'!$C$4:$C$251,$B179,'PAAAS 2022'!$T$4:$T$251)</f>
        <v>0</v>
      </c>
      <c r="F179" s="102">
        <f>SUMIF('PAAAS 2022'!$C$4:$C$251,$B179,'PAAAS 2022'!$U$4:$U$251)</f>
        <v>640000</v>
      </c>
      <c r="G179" s="102">
        <f>SUMIF('PAAAS 2022'!$C$4:$C$251,$B179,'PAAAS 2022'!$V$4:$V$251)</f>
        <v>0</v>
      </c>
      <c r="H179" s="102">
        <f>SUMIF('PAAAS 2022'!$C$4:$C$251,$B179,'PAAAS 2022'!$W$4:$W$251)</f>
        <v>50000</v>
      </c>
      <c r="I179" s="102">
        <f>SUMIF('PAAAS 2022'!$C$4:$C$251,$B179,'PAAAS 2022'!$X$4:$X$251)</f>
        <v>0</v>
      </c>
      <c r="J179" s="102">
        <f>SUMIF('PAAAS 2022'!$C$4:$C$251,$B179,'PAAAS 2022'!$Y$4:$Y$251)</f>
        <v>121000</v>
      </c>
      <c r="K179" s="106">
        <f t="shared" si="7"/>
        <v>811000</v>
      </c>
      <c r="L179" s="108">
        <f t="shared" si="11"/>
        <v>50000</v>
      </c>
      <c r="M179" s="107"/>
      <c r="N179" s="108">
        <f t="shared" si="9"/>
        <v>0</v>
      </c>
      <c r="O179" s="108">
        <f t="shared" si="10"/>
        <v>761000</v>
      </c>
      <c r="P179" s="98"/>
      <c r="Q179" s="98"/>
      <c r="R179" s="98"/>
      <c r="S179" s="98"/>
      <c r="T179" s="98"/>
      <c r="U179" s="98"/>
      <c r="V179" s="98"/>
    </row>
    <row r="180" spans="1:22" ht="12" customHeight="1" x14ac:dyDescent="0.25">
      <c r="A180" s="52">
        <v>3</v>
      </c>
      <c r="B180" s="52">
        <v>3421</v>
      </c>
      <c r="C180" s="53" t="s">
        <v>314</v>
      </c>
      <c r="D180" s="102">
        <f>SUMIF('PAAAS 2022'!$C$4:$C$251,$B180,'PAAAS 2022'!$S$4:$S$251)</f>
        <v>0</v>
      </c>
      <c r="E180" s="102">
        <f>SUMIF('PAAAS 2022'!$C$4:$C$251,$B180,'PAAAS 2022'!$T$4:$T$251)</f>
        <v>0</v>
      </c>
      <c r="F180" s="102">
        <f>SUMIF('PAAAS 2022'!$C$4:$C$251,$B180,'PAAAS 2022'!$U$4:$U$251)</f>
        <v>0</v>
      </c>
      <c r="G180" s="102">
        <f>SUMIF('PAAAS 2022'!$C$4:$C$251,$B180,'PAAAS 2022'!$V$4:$V$251)</f>
        <v>0</v>
      </c>
      <c r="H180" s="102">
        <f>SUMIF('PAAAS 2022'!$C$4:$C$251,$B180,'PAAAS 2022'!$W$4:$W$251)</f>
        <v>0</v>
      </c>
      <c r="I180" s="102">
        <f>SUMIF('PAAAS 2022'!$C$4:$C$251,$B180,'PAAAS 2022'!$X$4:$X$251)</f>
        <v>0</v>
      </c>
      <c r="J180" s="102">
        <f>SUMIF('PAAAS 2022'!$C$4:$C$251,$B180,'PAAAS 2022'!$Y$4:$Y$251)</f>
        <v>0</v>
      </c>
      <c r="K180" s="106">
        <f t="shared" si="7"/>
        <v>0</v>
      </c>
      <c r="L180" s="108">
        <f t="shared" si="11"/>
        <v>0</v>
      </c>
      <c r="M180" s="103"/>
      <c r="N180" s="108">
        <f t="shared" si="9"/>
        <v>0</v>
      </c>
      <c r="O180" s="108">
        <f t="shared" si="10"/>
        <v>0</v>
      </c>
      <c r="P180" s="92"/>
      <c r="Q180" s="92"/>
      <c r="R180" s="92"/>
      <c r="S180" s="92"/>
      <c r="T180" s="92"/>
      <c r="U180" s="92"/>
      <c r="V180" s="92"/>
    </row>
    <row r="181" spans="1:22" ht="12" customHeight="1" x14ac:dyDescent="0.25">
      <c r="A181" s="52">
        <v>3</v>
      </c>
      <c r="B181" s="52">
        <v>3431</v>
      </c>
      <c r="C181" s="53" t="s">
        <v>315</v>
      </c>
      <c r="D181" s="102">
        <f>SUMIF('PAAAS 2022'!$C$4:$C$251,$B181,'PAAAS 2022'!$S$4:$S$251)</f>
        <v>0</v>
      </c>
      <c r="E181" s="102">
        <f>SUMIF('PAAAS 2022'!$C$4:$C$251,$B181,'PAAAS 2022'!$T$4:$T$251)</f>
        <v>0</v>
      </c>
      <c r="F181" s="102">
        <f>SUMIF('PAAAS 2022'!$C$4:$C$251,$B181,'PAAAS 2022'!$U$4:$U$251)</f>
        <v>0</v>
      </c>
      <c r="G181" s="102">
        <f>SUMIF('PAAAS 2022'!$C$4:$C$251,$B181,'PAAAS 2022'!$V$4:$V$251)</f>
        <v>0</v>
      </c>
      <c r="H181" s="102">
        <f>SUMIF('PAAAS 2022'!$C$4:$C$251,$B181,'PAAAS 2022'!$W$4:$W$251)</f>
        <v>0</v>
      </c>
      <c r="I181" s="102">
        <f>SUMIF('PAAAS 2022'!$C$4:$C$251,$B181,'PAAAS 2022'!$X$4:$X$251)</f>
        <v>0</v>
      </c>
      <c r="J181" s="102">
        <f>SUMIF('PAAAS 2022'!$C$4:$C$251,$B181,'PAAAS 2022'!$Y$4:$Y$251)</f>
        <v>0</v>
      </c>
      <c r="K181" s="106">
        <f t="shared" si="7"/>
        <v>0</v>
      </c>
      <c r="L181" s="108">
        <f t="shared" si="11"/>
        <v>0</v>
      </c>
      <c r="M181" s="103"/>
      <c r="N181" s="108">
        <f t="shared" si="9"/>
        <v>0</v>
      </c>
      <c r="O181" s="108">
        <f t="shared" si="10"/>
        <v>0</v>
      </c>
      <c r="P181" s="92"/>
      <c r="Q181" s="92"/>
      <c r="R181" s="92"/>
      <c r="S181" s="92"/>
      <c r="T181" s="92"/>
      <c r="U181" s="92"/>
      <c r="V181" s="92"/>
    </row>
    <row r="182" spans="1:22" ht="12" customHeight="1" x14ac:dyDescent="0.25">
      <c r="A182" s="52">
        <v>3</v>
      </c>
      <c r="B182" s="52">
        <v>3441</v>
      </c>
      <c r="C182" s="53" t="s">
        <v>316</v>
      </c>
      <c r="D182" s="102">
        <f>SUMIF('PAAAS 2022'!$C$4:$C$251,$B182,'PAAAS 2022'!$S$4:$S$251)</f>
        <v>0</v>
      </c>
      <c r="E182" s="102">
        <f>SUMIF('PAAAS 2022'!$C$4:$C$251,$B182,'PAAAS 2022'!$T$4:$T$251)</f>
        <v>0</v>
      </c>
      <c r="F182" s="102">
        <f>SUMIF('PAAAS 2022'!$C$4:$C$251,$B182,'PAAAS 2022'!$U$4:$U$251)</f>
        <v>0</v>
      </c>
      <c r="G182" s="102">
        <f>SUMIF('PAAAS 2022'!$C$4:$C$251,$B182,'PAAAS 2022'!$V$4:$V$251)</f>
        <v>0</v>
      </c>
      <c r="H182" s="102">
        <f>SUMIF('PAAAS 2022'!$C$4:$C$251,$B182,'PAAAS 2022'!$W$4:$W$251)</f>
        <v>0</v>
      </c>
      <c r="I182" s="102">
        <f>SUMIF('PAAAS 2022'!$C$4:$C$251,$B182,'PAAAS 2022'!$X$4:$X$251)</f>
        <v>0</v>
      </c>
      <c r="J182" s="102">
        <f>SUMIF('PAAAS 2022'!$C$4:$C$251,$B182,'PAAAS 2022'!$Y$4:$Y$251)</f>
        <v>0</v>
      </c>
      <c r="K182" s="106">
        <f t="shared" si="7"/>
        <v>0</v>
      </c>
      <c r="L182" s="108">
        <f t="shared" si="11"/>
        <v>0</v>
      </c>
      <c r="M182" s="103"/>
      <c r="N182" s="108">
        <f t="shared" si="9"/>
        <v>0</v>
      </c>
      <c r="O182" s="108">
        <f t="shared" si="10"/>
        <v>0</v>
      </c>
      <c r="P182" s="92"/>
      <c r="Q182" s="92"/>
      <c r="R182" s="92"/>
      <c r="S182" s="92"/>
      <c r="T182" s="92"/>
      <c r="U182" s="92"/>
      <c r="V182" s="92"/>
    </row>
    <row r="183" spans="1:22" ht="12" customHeight="1" x14ac:dyDescent="0.25">
      <c r="A183" s="104">
        <v>3</v>
      </c>
      <c r="B183" s="104">
        <v>3451</v>
      </c>
      <c r="C183" s="105" t="s">
        <v>80</v>
      </c>
      <c r="D183" s="102">
        <f>SUMIF('PAAAS 2022'!$C$4:$C$251,$B183,'PAAAS 2022'!$S$4:$S$251)</f>
        <v>0</v>
      </c>
      <c r="E183" s="102">
        <f>SUMIF('PAAAS 2022'!$C$4:$C$251,$B183,'PAAAS 2022'!$T$4:$T$251)</f>
        <v>0</v>
      </c>
      <c r="F183" s="102">
        <f>SUMIF('PAAAS 2022'!$C$4:$C$251,$B183,'PAAAS 2022'!$U$4:$U$251)</f>
        <v>1000000</v>
      </c>
      <c r="G183" s="102">
        <f>SUMIF('PAAAS 2022'!$C$4:$C$251,$B183,'PAAAS 2022'!$V$4:$V$251)</f>
        <v>0</v>
      </c>
      <c r="H183" s="102">
        <f>SUMIF('PAAAS 2022'!$C$4:$C$251,$B183,'PAAAS 2022'!$W$4:$W$251)</f>
        <v>0</v>
      </c>
      <c r="I183" s="102">
        <f>SUMIF('PAAAS 2022'!$C$4:$C$251,$B183,'PAAAS 2022'!$X$4:$X$251)</f>
        <v>0</v>
      </c>
      <c r="J183" s="102">
        <f>SUMIF('PAAAS 2022'!$C$4:$C$251,$B183,'PAAAS 2022'!$Y$4:$Y$251)</f>
        <v>0</v>
      </c>
      <c r="K183" s="106">
        <f t="shared" si="7"/>
        <v>1000000</v>
      </c>
      <c r="L183" s="108">
        <f t="shared" si="11"/>
        <v>0</v>
      </c>
      <c r="M183" s="107"/>
      <c r="N183" s="108">
        <f t="shared" si="9"/>
        <v>0</v>
      </c>
      <c r="O183" s="108">
        <f t="shared" si="10"/>
        <v>1000000</v>
      </c>
      <c r="P183" s="98"/>
      <c r="Q183" s="98"/>
      <c r="R183" s="98"/>
      <c r="S183" s="98"/>
      <c r="T183" s="98"/>
      <c r="U183" s="98"/>
      <c r="V183" s="98"/>
    </row>
    <row r="184" spans="1:22" ht="12" customHeight="1" x14ac:dyDescent="0.25">
      <c r="A184" s="104">
        <v>3</v>
      </c>
      <c r="B184" s="104">
        <v>3461</v>
      </c>
      <c r="C184" s="105" t="s">
        <v>317</v>
      </c>
      <c r="D184" s="102">
        <f>SUMIF('PAAAS 2022'!$C$4:$C$251,$B184,'PAAAS 2022'!$S$4:$S$251)</f>
        <v>0</v>
      </c>
      <c r="E184" s="102">
        <f>SUMIF('PAAAS 2022'!$C$4:$C$251,$B184,'PAAAS 2022'!$T$4:$T$251)</f>
        <v>350000</v>
      </c>
      <c r="F184" s="102">
        <f>SUMIF('PAAAS 2022'!$C$4:$C$251,$B184,'PAAAS 2022'!$U$4:$U$251)</f>
        <v>0</v>
      </c>
      <c r="G184" s="102">
        <f>SUMIF('PAAAS 2022'!$C$4:$C$251,$B184,'PAAAS 2022'!$V$4:$V$251)</f>
        <v>0</v>
      </c>
      <c r="H184" s="102">
        <f>SUMIF('PAAAS 2022'!$C$4:$C$251,$B184,'PAAAS 2022'!$W$4:$W$251)</f>
        <v>0</v>
      </c>
      <c r="I184" s="102">
        <f>SUMIF('PAAAS 2022'!$C$4:$C$251,$B184,'PAAAS 2022'!$X$4:$X$251)</f>
        <v>0</v>
      </c>
      <c r="J184" s="102">
        <f>SUMIF('PAAAS 2022'!$C$4:$C$251,$B184,'PAAAS 2022'!$Y$4:$Y$251)</f>
        <v>0</v>
      </c>
      <c r="K184" s="106">
        <f t="shared" si="7"/>
        <v>350000</v>
      </c>
      <c r="L184" s="108">
        <f t="shared" si="11"/>
        <v>350000</v>
      </c>
      <c r="M184" s="107"/>
      <c r="N184" s="108">
        <f t="shared" si="9"/>
        <v>0</v>
      </c>
      <c r="O184" s="108">
        <f t="shared" si="10"/>
        <v>0</v>
      </c>
      <c r="P184" s="98"/>
      <c r="Q184" s="98"/>
      <c r="R184" s="98"/>
      <c r="S184" s="98"/>
      <c r="T184" s="98"/>
      <c r="U184" s="98"/>
      <c r="V184" s="98"/>
    </row>
    <row r="185" spans="1:22" ht="12" customHeight="1" x14ac:dyDescent="0.25">
      <c r="A185" s="104">
        <v>3</v>
      </c>
      <c r="B185" s="104">
        <v>3471</v>
      </c>
      <c r="C185" s="105" t="s">
        <v>81</v>
      </c>
      <c r="D185" s="102">
        <f>SUMIF('PAAAS 2022'!$C$4:$C$251,$B185,'PAAAS 2022'!$S$4:$S$251)</f>
        <v>0</v>
      </c>
      <c r="E185" s="102">
        <f>SUMIF('PAAAS 2022'!$C$4:$C$251,$B185,'PAAAS 2022'!$T$4:$T$251)</f>
        <v>50000</v>
      </c>
      <c r="F185" s="102">
        <f>SUMIF('PAAAS 2022'!$C$4:$C$251,$B185,'PAAAS 2022'!$U$4:$U$251)</f>
        <v>0</v>
      </c>
      <c r="G185" s="102">
        <f>SUMIF('PAAAS 2022'!$C$4:$C$251,$B185,'PAAAS 2022'!$V$4:$V$251)</f>
        <v>0</v>
      </c>
      <c r="H185" s="102">
        <f>SUMIF('PAAAS 2022'!$C$4:$C$251,$B185,'PAAAS 2022'!$W$4:$W$251)</f>
        <v>0</v>
      </c>
      <c r="I185" s="102">
        <f>SUMIF('PAAAS 2022'!$C$4:$C$251,$B185,'PAAAS 2022'!$X$4:$X$251)</f>
        <v>0</v>
      </c>
      <c r="J185" s="102">
        <f>SUMIF('PAAAS 2022'!$C$4:$C$251,$B185,'PAAAS 2022'!$Y$4:$Y$251)</f>
        <v>0</v>
      </c>
      <c r="K185" s="106">
        <f t="shared" si="7"/>
        <v>50000</v>
      </c>
      <c r="L185" s="108">
        <f t="shared" si="11"/>
        <v>50000</v>
      </c>
      <c r="M185" s="107"/>
      <c r="N185" s="108">
        <f t="shared" si="9"/>
        <v>0</v>
      </c>
      <c r="O185" s="108">
        <f t="shared" si="10"/>
        <v>0</v>
      </c>
      <c r="P185" s="98"/>
      <c r="Q185" s="98"/>
      <c r="R185" s="98"/>
      <c r="S185" s="98"/>
      <c r="T185" s="98"/>
      <c r="U185" s="98"/>
      <c r="V185" s="98"/>
    </row>
    <row r="186" spans="1:22" ht="12" customHeight="1" x14ac:dyDescent="0.25">
      <c r="A186" s="52">
        <v>3</v>
      </c>
      <c r="B186" s="52">
        <v>3481</v>
      </c>
      <c r="C186" s="53" t="s">
        <v>318</v>
      </c>
      <c r="D186" s="102">
        <f>SUMIF('PAAAS 2022'!$C$4:$C$251,$B186,'PAAAS 2022'!$S$4:$S$251)</f>
        <v>0</v>
      </c>
      <c r="E186" s="102">
        <f>SUMIF('PAAAS 2022'!$C$4:$C$251,$B186,'PAAAS 2022'!$T$4:$T$251)</f>
        <v>0</v>
      </c>
      <c r="F186" s="102">
        <f>SUMIF('PAAAS 2022'!$C$4:$C$251,$B186,'PAAAS 2022'!$U$4:$U$251)</f>
        <v>0</v>
      </c>
      <c r="G186" s="102">
        <f>SUMIF('PAAAS 2022'!$C$4:$C$251,$B186,'PAAAS 2022'!$V$4:$V$251)</f>
        <v>0</v>
      </c>
      <c r="H186" s="102">
        <f>SUMIF('PAAAS 2022'!$C$4:$C$251,$B186,'PAAAS 2022'!$W$4:$W$251)</f>
        <v>0</v>
      </c>
      <c r="I186" s="102">
        <f>SUMIF('PAAAS 2022'!$C$4:$C$251,$B186,'PAAAS 2022'!$X$4:$X$251)</f>
        <v>0</v>
      </c>
      <c r="J186" s="102">
        <f>SUMIF('PAAAS 2022'!$C$4:$C$251,$B186,'PAAAS 2022'!$Y$4:$Y$251)</f>
        <v>0</v>
      </c>
      <c r="K186" s="106">
        <f t="shared" si="7"/>
        <v>0</v>
      </c>
      <c r="L186" s="108">
        <f t="shared" si="11"/>
        <v>0</v>
      </c>
      <c r="M186" s="103"/>
      <c r="N186" s="108">
        <f t="shared" si="9"/>
        <v>0</v>
      </c>
      <c r="O186" s="108">
        <f t="shared" si="10"/>
        <v>0</v>
      </c>
      <c r="P186" s="92"/>
      <c r="Q186" s="92"/>
      <c r="R186" s="92"/>
      <c r="S186" s="92"/>
      <c r="T186" s="92"/>
      <c r="U186" s="92"/>
      <c r="V186" s="92"/>
    </row>
    <row r="187" spans="1:22" ht="12" customHeight="1" x14ac:dyDescent="0.25">
      <c r="A187" s="52">
        <v>3</v>
      </c>
      <c r="B187" s="52">
        <v>3491</v>
      </c>
      <c r="C187" s="53" t="s">
        <v>319</v>
      </c>
      <c r="D187" s="102">
        <f>SUMIF('PAAAS 2022'!$C$4:$C$251,$B187,'PAAAS 2022'!$S$4:$S$251)</f>
        <v>0</v>
      </c>
      <c r="E187" s="102">
        <f>SUMIF('PAAAS 2022'!$C$4:$C$251,$B187,'PAAAS 2022'!$T$4:$T$251)</f>
        <v>0</v>
      </c>
      <c r="F187" s="102">
        <f>SUMIF('PAAAS 2022'!$C$4:$C$251,$B187,'PAAAS 2022'!$U$4:$U$251)</f>
        <v>0</v>
      </c>
      <c r="G187" s="102">
        <f>SUMIF('PAAAS 2022'!$C$4:$C$251,$B187,'PAAAS 2022'!$V$4:$V$251)</f>
        <v>0</v>
      </c>
      <c r="H187" s="102">
        <f>SUMIF('PAAAS 2022'!$C$4:$C$251,$B187,'PAAAS 2022'!$W$4:$W$251)</f>
        <v>0</v>
      </c>
      <c r="I187" s="102">
        <f>SUMIF('PAAAS 2022'!$C$4:$C$251,$B187,'PAAAS 2022'!$X$4:$X$251)</f>
        <v>0</v>
      </c>
      <c r="J187" s="102">
        <f>SUMIF('PAAAS 2022'!$C$4:$C$251,$B187,'PAAAS 2022'!$Y$4:$Y$251)</f>
        <v>0</v>
      </c>
      <c r="K187" s="106">
        <f t="shared" si="7"/>
        <v>0</v>
      </c>
      <c r="L187" s="108">
        <f t="shared" si="11"/>
        <v>0</v>
      </c>
      <c r="M187" s="103"/>
      <c r="N187" s="108">
        <f t="shared" si="9"/>
        <v>0</v>
      </c>
      <c r="O187" s="108">
        <f t="shared" si="10"/>
        <v>0</v>
      </c>
      <c r="P187" s="92"/>
      <c r="Q187" s="92"/>
      <c r="R187" s="92"/>
      <c r="S187" s="92"/>
      <c r="T187" s="92"/>
      <c r="U187" s="92"/>
      <c r="V187" s="92"/>
    </row>
    <row r="188" spans="1:22" ht="12" customHeight="1" x14ac:dyDescent="0.25">
      <c r="A188" s="104">
        <v>3</v>
      </c>
      <c r="B188" s="104">
        <v>3511</v>
      </c>
      <c r="C188" s="105" t="s">
        <v>320</v>
      </c>
      <c r="D188" s="102">
        <f>SUMIF('PAAAS 2022'!$C$4:$C$251,$B188,'PAAAS 2022'!$S$4:$S$251)</f>
        <v>1000000</v>
      </c>
      <c r="E188" s="102">
        <f>SUMIF('PAAAS 2022'!$C$4:$C$251,$B188,'PAAAS 2022'!$T$4:$T$251)</f>
        <v>1500000</v>
      </c>
      <c r="F188" s="102">
        <f>SUMIF('PAAAS 2022'!$C$4:$C$251,$B188,'PAAAS 2022'!$U$4:$U$251)</f>
        <v>0</v>
      </c>
      <c r="G188" s="102">
        <f>SUMIF('PAAAS 2022'!$C$4:$C$251,$B188,'PAAAS 2022'!$V$4:$V$251)</f>
        <v>0</v>
      </c>
      <c r="H188" s="102">
        <f>SUMIF('PAAAS 2022'!$C$4:$C$251,$B188,'PAAAS 2022'!$W$4:$W$251)</f>
        <v>0</v>
      </c>
      <c r="I188" s="102">
        <f>SUMIF('PAAAS 2022'!$C$4:$C$251,$B188,'PAAAS 2022'!$X$4:$X$251)</f>
        <v>0</v>
      </c>
      <c r="J188" s="102">
        <f>SUMIF('PAAAS 2022'!$C$4:$C$251,$B188,'PAAAS 2022'!$Y$4:$Y$251)</f>
        <v>0</v>
      </c>
      <c r="K188" s="106">
        <f t="shared" si="7"/>
        <v>2500000</v>
      </c>
      <c r="L188" s="108">
        <f t="shared" si="11"/>
        <v>1500000</v>
      </c>
      <c r="M188" s="107"/>
      <c r="N188" s="108">
        <f t="shared" si="9"/>
        <v>1000000</v>
      </c>
      <c r="O188" s="108">
        <f t="shared" si="10"/>
        <v>0</v>
      </c>
      <c r="P188" s="98"/>
      <c r="Q188" s="98"/>
      <c r="R188" s="98"/>
      <c r="S188" s="98"/>
      <c r="T188" s="98"/>
      <c r="U188" s="98"/>
      <c r="V188" s="98"/>
    </row>
    <row r="189" spans="1:22" ht="12" customHeight="1" x14ac:dyDescent="0.25">
      <c r="A189" s="104">
        <v>3</v>
      </c>
      <c r="B189" s="104">
        <v>3512</v>
      </c>
      <c r="C189" s="105" t="s">
        <v>321</v>
      </c>
      <c r="D189" s="102">
        <f>SUMIF('PAAAS 2022'!$C$4:$C$251,$B189,'PAAAS 2022'!$S$4:$S$251)</f>
        <v>3756233.66</v>
      </c>
      <c r="E189" s="102">
        <f>SUMIF('PAAAS 2022'!$C$4:$C$251,$B189,'PAAAS 2022'!$T$4:$T$251)</f>
        <v>3143766.34</v>
      </c>
      <c r="F189" s="102">
        <f>SUMIF('PAAAS 2022'!$C$4:$C$251,$B189,'PAAAS 2022'!$U$4:$U$251)</f>
        <v>800000</v>
      </c>
      <c r="G189" s="102">
        <f>SUMIF('PAAAS 2022'!$C$4:$C$251,$B189,'PAAAS 2022'!$V$4:$V$251)</f>
        <v>0</v>
      </c>
      <c r="H189" s="102">
        <f>SUMIF('PAAAS 2022'!$C$4:$C$251,$B189,'PAAAS 2022'!$W$4:$W$251)</f>
        <v>0</v>
      </c>
      <c r="I189" s="102">
        <f>SUMIF('PAAAS 2022'!$C$4:$C$251,$B189,'PAAAS 2022'!$X$4:$X$251)</f>
        <v>0</v>
      </c>
      <c r="J189" s="102">
        <f>SUMIF('PAAAS 2022'!$C$4:$C$251,$B189,'PAAAS 2022'!$Y$4:$Y$251)</f>
        <v>0</v>
      </c>
      <c r="K189" s="106">
        <f t="shared" si="7"/>
        <v>7700000</v>
      </c>
      <c r="L189" s="108">
        <f t="shared" si="11"/>
        <v>3143766.34</v>
      </c>
      <c r="M189" s="107"/>
      <c r="N189" s="108">
        <f t="shared" si="9"/>
        <v>3756233.66</v>
      </c>
      <c r="O189" s="108">
        <f t="shared" si="10"/>
        <v>800000</v>
      </c>
      <c r="P189" s="98"/>
      <c r="Q189" s="98"/>
      <c r="R189" s="98"/>
      <c r="S189" s="98"/>
      <c r="T189" s="98"/>
      <c r="U189" s="98"/>
      <c r="V189" s="98"/>
    </row>
    <row r="190" spans="1:22" ht="12" customHeight="1" x14ac:dyDescent="0.25">
      <c r="A190" s="104">
        <v>3</v>
      </c>
      <c r="B190" s="104">
        <v>3521</v>
      </c>
      <c r="C190" s="105" t="s">
        <v>322</v>
      </c>
      <c r="D190" s="102">
        <f>SUMIF('PAAAS 2022'!$C$4:$C$251,$B190,'PAAAS 2022'!$S$4:$S$251)</f>
        <v>0</v>
      </c>
      <c r="E190" s="102">
        <f>SUMIF('PAAAS 2022'!$C$4:$C$251,$B190,'PAAAS 2022'!$T$4:$T$251)</f>
        <v>0</v>
      </c>
      <c r="F190" s="102">
        <f>SUMIF('PAAAS 2022'!$C$4:$C$251,$B190,'PAAAS 2022'!$U$4:$U$251)</f>
        <v>0</v>
      </c>
      <c r="G190" s="102">
        <f>SUMIF('PAAAS 2022'!$C$4:$C$251,$B190,'PAAAS 2022'!$V$4:$V$251)</f>
        <v>0</v>
      </c>
      <c r="H190" s="102">
        <f>SUMIF('PAAAS 2022'!$C$4:$C$251,$B190,'PAAAS 2022'!$W$4:$W$251)</f>
        <v>0</v>
      </c>
      <c r="I190" s="102">
        <f>SUMIF('PAAAS 2022'!$C$4:$C$251,$B190,'PAAAS 2022'!$X$4:$X$251)</f>
        <v>0</v>
      </c>
      <c r="J190" s="102">
        <f>SUMIF('PAAAS 2022'!$C$4:$C$251,$B190,'PAAAS 2022'!$Y$4:$Y$251)</f>
        <v>0</v>
      </c>
      <c r="K190" s="106">
        <f t="shared" si="7"/>
        <v>0</v>
      </c>
      <c r="L190" s="108">
        <f t="shared" si="11"/>
        <v>0</v>
      </c>
      <c r="M190" s="107"/>
      <c r="N190" s="108">
        <f t="shared" si="9"/>
        <v>0</v>
      </c>
      <c r="O190" s="108">
        <f t="shared" si="10"/>
        <v>0</v>
      </c>
      <c r="P190" s="98"/>
      <c r="Q190" s="98"/>
      <c r="R190" s="98"/>
      <c r="S190" s="98"/>
      <c r="T190" s="98"/>
      <c r="U190" s="98"/>
      <c r="V190" s="98"/>
    </row>
    <row r="191" spans="1:22" ht="12" customHeight="1" x14ac:dyDescent="0.25">
      <c r="A191" s="104">
        <v>3</v>
      </c>
      <c r="B191" s="104">
        <v>3531</v>
      </c>
      <c r="C191" s="105" t="s">
        <v>323</v>
      </c>
      <c r="D191" s="102">
        <f>SUMIF('PAAAS 2022'!$C$4:$C$251,$B191,'PAAAS 2022'!$S$4:$S$251)</f>
        <v>200000</v>
      </c>
      <c r="E191" s="102">
        <f>SUMIF('PAAAS 2022'!$C$4:$C$251,$B191,'PAAAS 2022'!$T$4:$T$251)</f>
        <v>0</v>
      </c>
      <c r="F191" s="102">
        <f>SUMIF('PAAAS 2022'!$C$4:$C$251,$B191,'PAAAS 2022'!$U$4:$U$251)</f>
        <v>1000000</v>
      </c>
      <c r="G191" s="102">
        <f>SUMIF('PAAAS 2022'!$C$4:$C$251,$B191,'PAAAS 2022'!$V$4:$V$251)</f>
        <v>0</v>
      </c>
      <c r="H191" s="102">
        <f>SUMIF('PAAAS 2022'!$C$4:$C$251,$B191,'PAAAS 2022'!$W$4:$W$251)</f>
        <v>0</v>
      </c>
      <c r="I191" s="102">
        <f>SUMIF('PAAAS 2022'!$C$4:$C$251,$B191,'PAAAS 2022'!$X$4:$X$251)</f>
        <v>0</v>
      </c>
      <c r="J191" s="102">
        <f>SUMIF('PAAAS 2022'!$C$4:$C$251,$B191,'PAAAS 2022'!$Y$4:$Y$251)</f>
        <v>0</v>
      </c>
      <c r="K191" s="106">
        <f t="shared" si="7"/>
        <v>1200000</v>
      </c>
      <c r="L191" s="108">
        <f t="shared" si="11"/>
        <v>0</v>
      </c>
      <c r="M191" s="107"/>
      <c r="N191" s="108">
        <f t="shared" si="9"/>
        <v>200000</v>
      </c>
      <c r="O191" s="108">
        <f t="shared" si="10"/>
        <v>1000000</v>
      </c>
      <c r="P191" s="98"/>
      <c r="Q191" s="98"/>
      <c r="R191" s="98"/>
      <c r="S191" s="98"/>
      <c r="T191" s="98"/>
      <c r="U191" s="98"/>
      <c r="V191" s="98"/>
    </row>
    <row r="192" spans="1:22" ht="12" customHeight="1" x14ac:dyDescent="0.25">
      <c r="A192" s="52">
        <v>3</v>
      </c>
      <c r="B192" s="52">
        <v>3541</v>
      </c>
      <c r="C192" s="53" t="s">
        <v>324</v>
      </c>
      <c r="D192" s="102">
        <f>SUMIF('PAAAS 2022'!$C$4:$C$251,$B192,'PAAAS 2022'!$S$4:$S$251)</f>
        <v>0</v>
      </c>
      <c r="E192" s="102">
        <f>SUMIF('PAAAS 2022'!$C$4:$C$251,$B192,'PAAAS 2022'!$T$4:$T$251)</f>
        <v>0</v>
      </c>
      <c r="F192" s="102">
        <f>SUMIF('PAAAS 2022'!$C$4:$C$251,$B192,'PAAAS 2022'!$U$4:$U$251)</f>
        <v>0</v>
      </c>
      <c r="G192" s="102">
        <f>SUMIF('PAAAS 2022'!$C$4:$C$251,$B192,'PAAAS 2022'!$V$4:$V$251)</f>
        <v>0</v>
      </c>
      <c r="H192" s="102">
        <f>SUMIF('PAAAS 2022'!$C$4:$C$251,$B192,'PAAAS 2022'!$W$4:$W$251)</f>
        <v>0</v>
      </c>
      <c r="I192" s="102">
        <f>SUMIF('PAAAS 2022'!$C$4:$C$251,$B192,'PAAAS 2022'!$X$4:$X$251)</f>
        <v>0</v>
      </c>
      <c r="J192" s="102">
        <f>SUMIF('PAAAS 2022'!$C$4:$C$251,$B192,'PAAAS 2022'!$Y$4:$Y$251)</f>
        <v>0</v>
      </c>
      <c r="K192" s="106">
        <f t="shared" si="7"/>
        <v>0</v>
      </c>
      <c r="L192" s="108">
        <f t="shared" si="11"/>
        <v>0</v>
      </c>
      <c r="M192" s="103"/>
      <c r="N192" s="108">
        <f t="shared" si="9"/>
        <v>0</v>
      </c>
      <c r="O192" s="108">
        <f t="shared" si="10"/>
        <v>0</v>
      </c>
      <c r="P192" s="92"/>
      <c r="Q192" s="92"/>
      <c r="R192" s="92"/>
      <c r="S192" s="92"/>
      <c r="T192" s="92"/>
      <c r="U192" s="92"/>
      <c r="V192" s="92"/>
    </row>
    <row r="193" spans="1:22" ht="12" customHeight="1" x14ac:dyDescent="0.25">
      <c r="A193" s="104">
        <v>3</v>
      </c>
      <c r="B193" s="104">
        <v>3551</v>
      </c>
      <c r="C193" s="105" t="s">
        <v>325</v>
      </c>
      <c r="D193" s="102">
        <f>SUMIF('PAAAS 2022'!$C$4:$C$251,$B193,'PAAAS 2022'!$S$4:$S$251)</f>
        <v>400000</v>
      </c>
      <c r="E193" s="102">
        <f>SUMIF('PAAAS 2022'!$C$4:$C$251,$B193,'PAAAS 2022'!$T$4:$T$251)</f>
        <v>200000</v>
      </c>
      <c r="F193" s="102">
        <f>SUMIF('PAAAS 2022'!$C$4:$C$251,$B193,'PAAAS 2022'!$U$4:$U$251)</f>
        <v>0</v>
      </c>
      <c r="G193" s="102">
        <f>SUMIF('PAAAS 2022'!$C$4:$C$251,$B193,'PAAAS 2022'!$V$4:$V$251)</f>
        <v>0</v>
      </c>
      <c r="H193" s="102">
        <f>SUMIF('PAAAS 2022'!$C$4:$C$251,$B193,'PAAAS 2022'!$W$4:$W$251)</f>
        <v>0</v>
      </c>
      <c r="I193" s="102">
        <f>SUMIF('PAAAS 2022'!$C$4:$C$251,$B193,'PAAAS 2022'!$X$4:$X$251)</f>
        <v>0</v>
      </c>
      <c r="J193" s="102">
        <f>SUMIF('PAAAS 2022'!$C$4:$C$251,$B193,'PAAAS 2022'!$Y$4:$Y$251)</f>
        <v>0</v>
      </c>
      <c r="K193" s="106">
        <f t="shared" si="7"/>
        <v>600000</v>
      </c>
      <c r="L193" s="108">
        <f t="shared" si="11"/>
        <v>200000</v>
      </c>
      <c r="M193" s="107"/>
      <c r="N193" s="108">
        <f t="shared" si="9"/>
        <v>400000</v>
      </c>
      <c r="O193" s="108">
        <f t="shared" si="10"/>
        <v>0</v>
      </c>
      <c r="P193" s="98"/>
      <c r="Q193" s="98"/>
      <c r="R193" s="98"/>
      <c r="S193" s="98"/>
      <c r="T193" s="98"/>
      <c r="U193" s="98"/>
      <c r="V193" s="98"/>
    </row>
    <row r="194" spans="1:22" ht="12" customHeight="1" x14ac:dyDescent="0.25">
      <c r="A194" s="52">
        <v>3</v>
      </c>
      <c r="B194" s="52">
        <v>3561</v>
      </c>
      <c r="C194" s="53" t="s">
        <v>326</v>
      </c>
      <c r="D194" s="102">
        <f>SUMIF('PAAAS 2022'!$C$4:$C$251,$B194,'PAAAS 2022'!$S$4:$S$251)</f>
        <v>0</v>
      </c>
      <c r="E194" s="102">
        <f>SUMIF('PAAAS 2022'!$C$4:$C$251,$B194,'PAAAS 2022'!$T$4:$T$251)</f>
        <v>0</v>
      </c>
      <c r="F194" s="102">
        <f>SUMIF('PAAAS 2022'!$C$4:$C$251,$B194,'PAAAS 2022'!$U$4:$U$251)</f>
        <v>0</v>
      </c>
      <c r="G194" s="102">
        <f>SUMIF('PAAAS 2022'!$C$4:$C$251,$B194,'PAAAS 2022'!$V$4:$V$251)</f>
        <v>0</v>
      </c>
      <c r="H194" s="102">
        <f>SUMIF('PAAAS 2022'!$C$4:$C$251,$B194,'PAAAS 2022'!$W$4:$W$251)</f>
        <v>0</v>
      </c>
      <c r="I194" s="102">
        <f>SUMIF('PAAAS 2022'!$C$4:$C$251,$B194,'PAAAS 2022'!$X$4:$X$251)</f>
        <v>0</v>
      </c>
      <c r="J194" s="102">
        <f>SUMIF('PAAAS 2022'!$C$4:$C$251,$B194,'PAAAS 2022'!$Y$4:$Y$251)</f>
        <v>0</v>
      </c>
      <c r="K194" s="106">
        <f t="shared" si="7"/>
        <v>0</v>
      </c>
      <c r="L194" s="108">
        <f t="shared" si="11"/>
        <v>0</v>
      </c>
      <c r="M194" s="103"/>
      <c r="N194" s="108">
        <f t="shared" si="9"/>
        <v>0</v>
      </c>
      <c r="O194" s="108">
        <f t="shared" si="10"/>
        <v>0</v>
      </c>
      <c r="P194" s="92"/>
      <c r="Q194" s="92"/>
      <c r="R194" s="92"/>
      <c r="S194" s="92"/>
      <c r="T194" s="92"/>
      <c r="U194" s="92"/>
      <c r="V194" s="92"/>
    </row>
    <row r="195" spans="1:22" ht="12" customHeight="1" x14ac:dyDescent="0.25">
      <c r="A195" s="104">
        <v>3</v>
      </c>
      <c r="B195" s="104">
        <v>3571</v>
      </c>
      <c r="C195" s="105" t="s">
        <v>327</v>
      </c>
      <c r="D195" s="102">
        <f>SUMIF('PAAAS 2022'!$C$4:$C$251,$B195,'PAAAS 2022'!$S$4:$S$251)</f>
        <v>0</v>
      </c>
      <c r="E195" s="102">
        <f>SUMIF('PAAAS 2022'!$C$4:$C$251,$B195,'PAAAS 2022'!$T$4:$T$251)</f>
        <v>890000</v>
      </c>
      <c r="F195" s="102">
        <f>SUMIF('PAAAS 2022'!$C$4:$C$251,$B195,'PAAAS 2022'!$U$4:$U$251)</f>
        <v>0</v>
      </c>
      <c r="G195" s="102">
        <f>SUMIF('PAAAS 2022'!$C$4:$C$251,$B195,'PAAAS 2022'!$V$4:$V$251)</f>
        <v>0</v>
      </c>
      <c r="H195" s="102">
        <f>SUMIF('PAAAS 2022'!$C$4:$C$251,$B195,'PAAAS 2022'!$W$4:$W$251)</f>
        <v>0</v>
      </c>
      <c r="I195" s="102">
        <f>SUMIF('PAAAS 2022'!$C$4:$C$251,$B195,'PAAAS 2022'!$X$4:$X$251)</f>
        <v>0</v>
      </c>
      <c r="J195" s="102">
        <f>SUMIF('PAAAS 2022'!$C$4:$C$251,$B195,'PAAAS 2022'!$Y$4:$Y$251)</f>
        <v>0</v>
      </c>
      <c r="K195" s="106">
        <f t="shared" si="7"/>
        <v>890000</v>
      </c>
      <c r="L195" s="108">
        <f t="shared" si="11"/>
        <v>890000</v>
      </c>
      <c r="M195" s="107"/>
      <c r="N195" s="108">
        <f t="shared" si="9"/>
        <v>0</v>
      </c>
      <c r="O195" s="108">
        <f t="shared" si="10"/>
        <v>0</v>
      </c>
      <c r="P195" s="98"/>
      <c r="Q195" s="98"/>
      <c r="R195" s="98"/>
      <c r="S195" s="98"/>
      <c r="T195" s="98"/>
      <c r="U195" s="98"/>
      <c r="V195" s="98"/>
    </row>
    <row r="196" spans="1:22" ht="12" customHeight="1" x14ac:dyDescent="0.25">
      <c r="A196" s="104">
        <v>3</v>
      </c>
      <c r="B196" s="104">
        <v>3572</v>
      </c>
      <c r="C196" s="105" t="s">
        <v>328</v>
      </c>
      <c r="D196" s="102">
        <f>SUMIF('PAAAS 2022'!$C$4:$C$251,$B196,'PAAAS 2022'!$S$4:$S$251)</f>
        <v>0</v>
      </c>
      <c r="E196" s="102">
        <f>SUMIF('PAAAS 2022'!$C$4:$C$251,$B196,'PAAAS 2022'!$T$4:$T$251)</f>
        <v>200000</v>
      </c>
      <c r="F196" s="102">
        <f>SUMIF('PAAAS 2022'!$C$4:$C$251,$B196,'PAAAS 2022'!$U$4:$U$251)</f>
        <v>0</v>
      </c>
      <c r="G196" s="102">
        <f>SUMIF('PAAAS 2022'!$C$4:$C$251,$B196,'PAAAS 2022'!$V$4:$V$251)</f>
        <v>0</v>
      </c>
      <c r="H196" s="102">
        <f>SUMIF('PAAAS 2022'!$C$4:$C$251,$B196,'PAAAS 2022'!$W$4:$W$251)</f>
        <v>0</v>
      </c>
      <c r="I196" s="102">
        <f>SUMIF('PAAAS 2022'!$C$4:$C$251,$B196,'PAAAS 2022'!$X$4:$X$251)</f>
        <v>0</v>
      </c>
      <c r="J196" s="102">
        <f>SUMIF('PAAAS 2022'!$C$4:$C$251,$B196,'PAAAS 2022'!$Y$4:$Y$251)</f>
        <v>0</v>
      </c>
      <c r="K196" s="106">
        <f t="shared" si="7"/>
        <v>200000</v>
      </c>
      <c r="L196" s="108">
        <f t="shared" si="11"/>
        <v>200000</v>
      </c>
      <c r="M196" s="107"/>
      <c r="N196" s="108">
        <f t="shared" si="9"/>
        <v>0</v>
      </c>
      <c r="O196" s="108">
        <f t="shared" si="10"/>
        <v>0</v>
      </c>
      <c r="P196" s="98"/>
      <c r="Q196" s="98"/>
      <c r="R196" s="98"/>
      <c r="S196" s="98"/>
      <c r="T196" s="98"/>
      <c r="U196" s="98"/>
      <c r="V196" s="98"/>
    </row>
    <row r="197" spans="1:22" ht="12" customHeight="1" x14ac:dyDescent="0.25">
      <c r="A197" s="52">
        <v>3</v>
      </c>
      <c r="B197" s="52">
        <v>3573</v>
      </c>
      <c r="C197" s="53" t="s">
        <v>329</v>
      </c>
      <c r="D197" s="102">
        <f>SUMIF('PAAAS 2022'!$C$4:$C$251,$B197,'PAAAS 2022'!$S$4:$S$251)</f>
        <v>0</v>
      </c>
      <c r="E197" s="102">
        <f>SUMIF('PAAAS 2022'!$C$4:$C$251,$B197,'PAAAS 2022'!$T$4:$T$251)</f>
        <v>0</v>
      </c>
      <c r="F197" s="102">
        <f>SUMIF('PAAAS 2022'!$C$4:$C$251,$B197,'PAAAS 2022'!$U$4:$U$251)</f>
        <v>0</v>
      </c>
      <c r="G197" s="102">
        <f>SUMIF('PAAAS 2022'!$C$4:$C$251,$B197,'PAAAS 2022'!$V$4:$V$251)</f>
        <v>0</v>
      </c>
      <c r="H197" s="102">
        <f>SUMIF('PAAAS 2022'!$C$4:$C$251,$B197,'PAAAS 2022'!$W$4:$W$251)</f>
        <v>0</v>
      </c>
      <c r="I197" s="102">
        <f>SUMIF('PAAAS 2022'!$C$4:$C$251,$B197,'PAAAS 2022'!$X$4:$X$251)</f>
        <v>0</v>
      </c>
      <c r="J197" s="102">
        <f>SUMIF('PAAAS 2022'!$C$4:$C$251,$B197,'PAAAS 2022'!$Y$4:$Y$251)</f>
        <v>0</v>
      </c>
      <c r="K197" s="106">
        <f t="shared" si="7"/>
        <v>0</v>
      </c>
      <c r="L197" s="108">
        <f t="shared" si="11"/>
        <v>0</v>
      </c>
      <c r="M197" s="103"/>
      <c r="N197" s="108">
        <f t="shared" si="9"/>
        <v>0</v>
      </c>
      <c r="O197" s="108">
        <f t="shared" si="10"/>
        <v>0</v>
      </c>
      <c r="P197" s="92"/>
      <c r="Q197" s="92"/>
      <c r="R197" s="92"/>
      <c r="S197" s="92"/>
      <c r="T197" s="92"/>
      <c r="U197" s="92"/>
      <c r="V197" s="92"/>
    </row>
    <row r="198" spans="1:22" ht="12" customHeight="1" x14ac:dyDescent="0.25">
      <c r="A198" s="104">
        <v>3</v>
      </c>
      <c r="B198" s="104">
        <v>3581</v>
      </c>
      <c r="C198" s="105" t="s">
        <v>330</v>
      </c>
      <c r="D198" s="102">
        <f>SUMIF('PAAAS 2022'!$C$4:$C$251,$B198,'PAAAS 2022'!$S$4:$S$251)</f>
        <v>0</v>
      </c>
      <c r="E198" s="102">
        <f>SUMIF('PAAAS 2022'!$C$4:$C$251,$B198,'PAAAS 2022'!$T$4:$T$251)</f>
        <v>3201333.66</v>
      </c>
      <c r="F198" s="102">
        <f>SUMIF('PAAAS 2022'!$C$4:$C$251,$B198,'PAAAS 2022'!$U$4:$U$251)</f>
        <v>0</v>
      </c>
      <c r="G198" s="102">
        <f>SUMIF('PAAAS 2022'!$C$4:$C$251,$B198,'PAAAS 2022'!$V$4:$V$251)</f>
        <v>0</v>
      </c>
      <c r="H198" s="102">
        <f>SUMIF('PAAAS 2022'!$C$4:$C$251,$B198,'PAAAS 2022'!$W$4:$W$251)</f>
        <v>0</v>
      </c>
      <c r="I198" s="102">
        <f>SUMIF('PAAAS 2022'!$C$4:$C$251,$B198,'PAAAS 2022'!$X$4:$X$251)</f>
        <v>0</v>
      </c>
      <c r="J198" s="102">
        <f>SUMIF('PAAAS 2022'!$C$4:$C$251,$B198,'PAAAS 2022'!$Y$4:$Y$251)</f>
        <v>0</v>
      </c>
      <c r="K198" s="106">
        <f t="shared" si="7"/>
        <v>3201333.66</v>
      </c>
      <c r="L198" s="108">
        <f t="shared" si="11"/>
        <v>3201333.66</v>
      </c>
      <c r="M198" s="107"/>
      <c r="N198" s="108">
        <f t="shared" si="9"/>
        <v>0</v>
      </c>
      <c r="O198" s="108">
        <f t="shared" si="10"/>
        <v>0</v>
      </c>
      <c r="P198" s="98"/>
      <c r="Q198" s="98"/>
      <c r="R198" s="98"/>
      <c r="S198" s="98"/>
      <c r="T198" s="98"/>
      <c r="U198" s="98"/>
      <c r="V198" s="98"/>
    </row>
    <row r="199" spans="1:22" ht="12" customHeight="1" x14ac:dyDescent="0.25">
      <c r="A199" s="104">
        <v>3</v>
      </c>
      <c r="B199" s="104">
        <v>3591</v>
      </c>
      <c r="C199" s="105" t="s">
        <v>331</v>
      </c>
      <c r="D199" s="102">
        <f>SUMIF('PAAAS 2022'!$C$4:$C$251,$B199,'PAAAS 2022'!$S$4:$S$251)</f>
        <v>0</v>
      </c>
      <c r="E199" s="102">
        <f>SUMIF('PAAAS 2022'!$C$4:$C$251,$B199,'PAAAS 2022'!$T$4:$T$251)</f>
        <v>1000</v>
      </c>
      <c r="F199" s="102">
        <f>SUMIF('PAAAS 2022'!$C$4:$C$251,$B199,'PAAAS 2022'!$U$4:$U$251)</f>
        <v>500000</v>
      </c>
      <c r="G199" s="102">
        <f>SUMIF('PAAAS 2022'!$C$4:$C$251,$B199,'PAAAS 2022'!$V$4:$V$251)</f>
        <v>0</v>
      </c>
      <c r="H199" s="102">
        <f>SUMIF('PAAAS 2022'!$C$4:$C$251,$B199,'PAAAS 2022'!$W$4:$W$251)</f>
        <v>0</v>
      </c>
      <c r="I199" s="102">
        <f>SUMIF('PAAAS 2022'!$C$4:$C$251,$B199,'PAAAS 2022'!$X$4:$X$251)</f>
        <v>0</v>
      </c>
      <c r="J199" s="102">
        <f>SUMIF('PAAAS 2022'!$C$4:$C$251,$B199,'PAAAS 2022'!$Y$4:$Y$251)</f>
        <v>0</v>
      </c>
      <c r="K199" s="106">
        <f t="shared" si="7"/>
        <v>501000</v>
      </c>
      <c r="L199" s="108">
        <f t="shared" si="11"/>
        <v>1000</v>
      </c>
      <c r="M199" s="107"/>
      <c r="N199" s="108">
        <f t="shared" si="9"/>
        <v>0</v>
      </c>
      <c r="O199" s="108">
        <f t="shared" si="10"/>
        <v>500000</v>
      </c>
      <c r="P199" s="98"/>
      <c r="Q199" s="98"/>
      <c r="R199" s="98"/>
      <c r="S199" s="98"/>
      <c r="T199" s="98"/>
      <c r="U199" s="98"/>
      <c r="V199" s="98"/>
    </row>
    <row r="200" spans="1:22" ht="12" customHeight="1" x14ac:dyDescent="0.25">
      <c r="A200" s="104">
        <v>3</v>
      </c>
      <c r="B200" s="104">
        <v>3611</v>
      </c>
      <c r="C200" s="105" t="s">
        <v>85</v>
      </c>
      <c r="D200" s="102">
        <f>SUMIF('PAAAS 2022'!$C$4:$C$251,$B200,'PAAAS 2022'!$S$4:$S$251)</f>
        <v>200000</v>
      </c>
      <c r="E200" s="102">
        <f>SUMIF('PAAAS 2022'!$C$4:$C$251,$B200,'PAAAS 2022'!$T$4:$T$251)</f>
        <v>0</v>
      </c>
      <c r="F200" s="102">
        <f>SUMIF('PAAAS 2022'!$C$4:$C$251,$B200,'PAAAS 2022'!$U$4:$U$251)</f>
        <v>0</v>
      </c>
      <c r="G200" s="102">
        <f>SUMIF('PAAAS 2022'!$C$4:$C$251,$B200,'PAAAS 2022'!$V$4:$V$251)</f>
        <v>0</v>
      </c>
      <c r="H200" s="102">
        <f>SUMIF('PAAAS 2022'!$C$4:$C$251,$B200,'PAAAS 2022'!$W$4:$W$251)</f>
        <v>0</v>
      </c>
      <c r="I200" s="102">
        <f>SUMIF('PAAAS 2022'!$C$4:$C$251,$B200,'PAAAS 2022'!$X$4:$X$251)</f>
        <v>0</v>
      </c>
      <c r="J200" s="102">
        <f>SUMIF('PAAAS 2022'!$C$4:$C$251,$B200,'PAAAS 2022'!$Y$4:$Y$251)</f>
        <v>0</v>
      </c>
      <c r="K200" s="106">
        <f t="shared" si="7"/>
        <v>200000</v>
      </c>
      <c r="L200" s="108">
        <f t="shared" si="11"/>
        <v>0</v>
      </c>
      <c r="M200" s="107"/>
      <c r="N200" s="108">
        <f t="shared" si="9"/>
        <v>200000</v>
      </c>
      <c r="O200" s="108">
        <f t="shared" si="10"/>
        <v>0</v>
      </c>
      <c r="P200" s="98"/>
      <c r="Q200" s="98"/>
      <c r="R200" s="98"/>
      <c r="S200" s="98"/>
      <c r="T200" s="98"/>
      <c r="U200" s="98"/>
      <c r="V200" s="98"/>
    </row>
    <row r="201" spans="1:22" ht="12" customHeight="1" x14ac:dyDescent="0.25">
      <c r="A201" s="52">
        <v>3</v>
      </c>
      <c r="B201" s="52">
        <v>3621</v>
      </c>
      <c r="C201" s="53" t="s">
        <v>332</v>
      </c>
      <c r="D201" s="102">
        <f>SUMIF('PAAAS 2022'!$C$4:$C$251,$B201,'PAAAS 2022'!$S$4:$S$251)</f>
        <v>0</v>
      </c>
      <c r="E201" s="102">
        <f>SUMIF('PAAAS 2022'!$C$4:$C$251,$B201,'PAAAS 2022'!$T$4:$T$251)</f>
        <v>0</v>
      </c>
      <c r="F201" s="102">
        <f>SUMIF('PAAAS 2022'!$C$4:$C$251,$B201,'PAAAS 2022'!$U$4:$U$251)</f>
        <v>0</v>
      </c>
      <c r="G201" s="102">
        <f>SUMIF('PAAAS 2022'!$C$4:$C$251,$B201,'PAAAS 2022'!$V$4:$V$251)</f>
        <v>0</v>
      </c>
      <c r="H201" s="102">
        <f>SUMIF('PAAAS 2022'!$C$4:$C$251,$B201,'PAAAS 2022'!$W$4:$W$251)</f>
        <v>0</v>
      </c>
      <c r="I201" s="102">
        <f>SUMIF('PAAAS 2022'!$C$4:$C$251,$B201,'PAAAS 2022'!$X$4:$X$251)</f>
        <v>0</v>
      </c>
      <c r="J201" s="102">
        <f>SUMIF('PAAAS 2022'!$C$4:$C$251,$B201,'PAAAS 2022'!$Y$4:$Y$251)</f>
        <v>0</v>
      </c>
      <c r="K201" s="106">
        <f t="shared" si="7"/>
        <v>0</v>
      </c>
      <c r="L201" s="108">
        <f t="shared" si="11"/>
        <v>0</v>
      </c>
      <c r="M201" s="103"/>
      <c r="N201" s="108">
        <f t="shared" si="9"/>
        <v>0</v>
      </c>
      <c r="O201" s="108">
        <f t="shared" si="10"/>
        <v>0</v>
      </c>
      <c r="P201" s="92"/>
      <c r="Q201" s="92"/>
      <c r="R201" s="92"/>
      <c r="S201" s="92"/>
      <c r="T201" s="92"/>
      <c r="U201" s="92"/>
      <c r="V201" s="92"/>
    </row>
    <row r="202" spans="1:22" ht="12" customHeight="1" x14ac:dyDescent="0.25">
      <c r="A202" s="52">
        <v>3</v>
      </c>
      <c r="B202" s="52">
        <v>3631</v>
      </c>
      <c r="C202" s="53" t="s">
        <v>333</v>
      </c>
      <c r="D202" s="102">
        <f>SUMIF('PAAAS 2022'!$C$4:$C$251,$B202,'PAAAS 2022'!$S$4:$S$251)</f>
        <v>250000</v>
      </c>
      <c r="E202" s="102">
        <f>SUMIF('PAAAS 2022'!$C$4:$C$251,$B202,'PAAAS 2022'!$T$4:$T$251)</f>
        <v>0</v>
      </c>
      <c r="F202" s="102">
        <f>SUMIF('PAAAS 2022'!$C$4:$C$251,$B202,'PAAAS 2022'!$U$4:$U$251)</f>
        <v>0</v>
      </c>
      <c r="G202" s="102">
        <f>SUMIF('PAAAS 2022'!$C$4:$C$251,$B202,'PAAAS 2022'!$V$4:$V$251)</f>
        <v>0</v>
      </c>
      <c r="H202" s="102">
        <f>SUMIF('PAAAS 2022'!$C$4:$C$251,$B202,'PAAAS 2022'!$W$4:$W$251)</f>
        <v>0</v>
      </c>
      <c r="I202" s="102">
        <f>SUMIF('PAAAS 2022'!$C$4:$C$251,$B202,'PAAAS 2022'!$X$4:$X$251)</f>
        <v>0</v>
      </c>
      <c r="J202" s="102">
        <f>SUMIF('PAAAS 2022'!$C$4:$C$251,$B202,'PAAAS 2022'!$Y$4:$Y$251)</f>
        <v>50000</v>
      </c>
      <c r="K202" s="106">
        <f t="shared" si="7"/>
        <v>300000</v>
      </c>
      <c r="L202" s="108">
        <f t="shared" si="11"/>
        <v>0</v>
      </c>
      <c r="M202" s="103"/>
      <c r="N202" s="108">
        <f t="shared" si="9"/>
        <v>250000</v>
      </c>
      <c r="O202" s="108">
        <f t="shared" si="10"/>
        <v>50000</v>
      </c>
      <c r="P202" s="92"/>
      <c r="Q202" s="92"/>
      <c r="R202" s="92"/>
      <c r="S202" s="92"/>
      <c r="T202" s="92"/>
      <c r="U202" s="92"/>
      <c r="V202" s="92"/>
    </row>
    <row r="203" spans="1:22" ht="12" customHeight="1" x14ac:dyDescent="0.25">
      <c r="A203" s="52">
        <v>3</v>
      </c>
      <c r="B203" s="52">
        <v>3641</v>
      </c>
      <c r="C203" s="53" t="s">
        <v>334</v>
      </c>
      <c r="D203" s="102">
        <f>SUMIF('PAAAS 2022'!$C$4:$C$251,$B203,'PAAAS 2022'!$S$4:$S$251)</f>
        <v>0</v>
      </c>
      <c r="E203" s="102">
        <f>SUMIF('PAAAS 2022'!$C$4:$C$251,$B203,'PAAAS 2022'!$T$4:$T$251)</f>
        <v>50000</v>
      </c>
      <c r="F203" s="102">
        <f>SUMIF('PAAAS 2022'!$C$4:$C$251,$B203,'PAAAS 2022'!$U$4:$U$251)</f>
        <v>0</v>
      </c>
      <c r="G203" s="102">
        <f>SUMIF('PAAAS 2022'!$C$4:$C$251,$B203,'PAAAS 2022'!$V$4:$V$251)</f>
        <v>0</v>
      </c>
      <c r="H203" s="102">
        <f>SUMIF('PAAAS 2022'!$C$4:$C$251,$B203,'PAAAS 2022'!$W$4:$W$251)</f>
        <v>0</v>
      </c>
      <c r="I203" s="102">
        <f>SUMIF('PAAAS 2022'!$C$4:$C$251,$B203,'PAAAS 2022'!$X$4:$X$251)</f>
        <v>0</v>
      </c>
      <c r="J203" s="102">
        <f>SUMIF('PAAAS 2022'!$C$4:$C$251,$B203,'PAAAS 2022'!$Y$4:$Y$251)</f>
        <v>0</v>
      </c>
      <c r="K203" s="106">
        <f t="shared" si="7"/>
        <v>50000</v>
      </c>
      <c r="L203" s="108">
        <f t="shared" si="11"/>
        <v>50000</v>
      </c>
      <c r="M203" s="103"/>
      <c r="N203" s="108">
        <f t="shared" si="9"/>
        <v>0</v>
      </c>
      <c r="O203" s="108">
        <f t="shared" si="10"/>
        <v>0</v>
      </c>
      <c r="P203" s="92"/>
      <c r="Q203" s="92"/>
      <c r="R203" s="92"/>
      <c r="S203" s="92"/>
      <c r="T203" s="92"/>
      <c r="U203" s="92"/>
      <c r="V203" s="92"/>
    </row>
    <row r="204" spans="1:22" ht="12" customHeight="1" x14ac:dyDescent="0.25">
      <c r="A204" s="52">
        <v>3</v>
      </c>
      <c r="B204" s="52">
        <v>3651</v>
      </c>
      <c r="C204" s="53" t="s">
        <v>335</v>
      </c>
      <c r="D204" s="102">
        <f>SUMIF('PAAAS 2022'!$C$4:$C$251,$B204,'PAAAS 2022'!$S$4:$S$251)</f>
        <v>0</v>
      </c>
      <c r="E204" s="102">
        <f>SUMIF('PAAAS 2022'!$C$4:$C$251,$B204,'PAAAS 2022'!$T$4:$T$251)</f>
        <v>0</v>
      </c>
      <c r="F204" s="102">
        <f>SUMIF('PAAAS 2022'!$C$4:$C$251,$B204,'PAAAS 2022'!$U$4:$U$251)</f>
        <v>0</v>
      </c>
      <c r="G204" s="102">
        <f>SUMIF('PAAAS 2022'!$C$4:$C$251,$B204,'PAAAS 2022'!$V$4:$V$251)</f>
        <v>0</v>
      </c>
      <c r="H204" s="102">
        <f>SUMIF('PAAAS 2022'!$C$4:$C$251,$B204,'PAAAS 2022'!$W$4:$W$251)</f>
        <v>0</v>
      </c>
      <c r="I204" s="102">
        <f>SUMIF('PAAAS 2022'!$C$4:$C$251,$B204,'PAAAS 2022'!$X$4:$X$251)</f>
        <v>0</v>
      </c>
      <c r="J204" s="102">
        <f>SUMIF('PAAAS 2022'!$C$4:$C$251,$B204,'PAAAS 2022'!$Y$4:$Y$251)</f>
        <v>0</v>
      </c>
      <c r="K204" s="106">
        <f t="shared" si="7"/>
        <v>0</v>
      </c>
      <c r="L204" s="108">
        <f t="shared" si="11"/>
        <v>0</v>
      </c>
      <c r="M204" s="103"/>
      <c r="N204" s="108">
        <f t="shared" si="9"/>
        <v>0</v>
      </c>
      <c r="O204" s="108">
        <f t="shared" si="10"/>
        <v>0</v>
      </c>
      <c r="P204" s="92"/>
      <c r="Q204" s="92"/>
      <c r="R204" s="92"/>
      <c r="S204" s="92"/>
      <c r="T204" s="92"/>
      <c r="U204" s="92"/>
      <c r="V204" s="92"/>
    </row>
    <row r="205" spans="1:22" ht="12" customHeight="1" x14ac:dyDescent="0.25">
      <c r="A205" s="104">
        <v>3</v>
      </c>
      <c r="B205" s="104">
        <v>3661</v>
      </c>
      <c r="C205" s="105" t="s">
        <v>336</v>
      </c>
      <c r="D205" s="102">
        <f>SUMIF('PAAAS 2022'!$C$4:$C$251,$B205,'PAAAS 2022'!$S$4:$S$251)</f>
        <v>50000</v>
      </c>
      <c r="E205" s="102">
        <f>SUMIF('PAAAS 2022'!$C$4:$C$251,$B205,'PAAAS 2022'!$T$4:$T$251)</f>
        <v>0</v>
      </c>
      <c r="F205" s="102">
        <f>SUMIF('PAAAS 2022'!$C$4:$C$251,$B205,'PAAAS 2022'!$U$4:$U$251)</f>
        <v>0</v>
      </c>
      <c r="G205" s="102">
        <f>SUMIF('PAAAS 2022'!$C$4:$C$251,$B205,'PAAAS 2022'!$V$4:$V$251)</f>
        <v>0</v>
      </c>
      <c r="H205" s="102">
        <f>SUMIF('PAAAS 2022'!$C$4:$C$251,$B205,'PAAAS 2022'!$W$4:$W$251)</f>
        <v>0</v>
      </c>
      <c r="I205" s="102">
        <f>SUMIF('PAAAS 2022'!$C$4:$C$251,$B205,'PAAAS 2022'!$X$4:$X$251)</f>
        <v>0</v>
      </c>
      <c r="J205" s="102">
        <f>SUMIF('PAAAS 2022'!$C$4:$C$251,$B205,'PAAAS 2022'!$Y$4:$Y$251)</f>
        <v>0</v>
      </c>
      <c r="K205" s="106">
        <f t="shared" si="7"/>
        <v>50000</v>
      </c>
      <c r="L205" s="108">
        <f t="shared" si="11"/>
        <v>0</v>
      </c>
      <c r="M205" s="107"/>
      <c r="N205" s="108">
        <f t="shared" si="9"/>
        <v>50000</v>
      </c>
      <c r="O205" s="108">
        <f t="shared" si="10"/>
        <v>0</v>
      </c>
      <c r="P205" s="98"/>
      <c r="Q205" s="98"/>
      <c r="R205" s="98"/>
      <c r="S205" s="98"/>
      <c r="T205" s="98"/>
      <c r="U205" s="98"/>
      <c r="V205" s="98"/>
    </row>
    <row r="206" spans="1:22" ht="12" customHeight="1" x14ac:dyDescent="0.25">
      <c r="A206" s="52">
        <v>3</v>
      </c>
      <c r="B206" s="52">
        <v>3691</v>
      </c>
      <c r="C206" s="53" t="s">
        <v>337</v>
      </c>
      <c r="D206" s="102">
        <f>SUMIF('PAAAS 2022'!$C$4:$C$251,$B206,'PAAAS 2022'!$S$4:$S$251)</f>
        <v>0</v>
      </c>
      <c r="E206" s="102">
        <f>SUMIF('PAAAS 2022'!$C$4:$C$251,$B206,'PAAAS 2022'!$T$4:$T$251)</f>
        <v>0</v>
      </c>
      <c r="F206" s="102">
        <f>SUMIF('PAAAS 2022'!$C$4:$C$251,$B206,'PAAAS 2022'!$U$4:$U$251)</f>
        <v>0</v>
      </c>
      <c r="G206" s="102">
        <f>SUMIF('PAAAS 2022'!$C$4:$C$251,$B206,'PAAAS 2022'!$V$4:$V$251)</f>
        <v>0</v>
      </c>
      <c r="H206" s="102">
        <f>SUMIF('PAAAS 2022'!$C$4:$C$251,$B206,'PAAAS 2022'!$W$4:$W$251)</f>
        <v>0</v>
      </c>
      <c r="I206" s="102">
        <f>SUMIF('PAAAS 2022'!$C$4:$C$251,$B206,'PAAAS 2022'!$X$4:$X$251)</f>
        <v>0</v>
      </c>
      <c r="J206" s="102">
        <f>SUMIF('PAAAS 2022'!$C$4:$C$251,$B206,'PAAAS 2022'!$Y$4:$Y$251)</f>
        <v>0</v>
      </c>
      <c r="K206" s="106">
        <f t="shared" si="7"/>
        <v>0</v>
      </c>
      <c r="L206" s="108">
        <f t="shared" si="11"/>
        <v>0</v>
      </c>
      <c r="M206" s="103"/>
      <c r="N206" s="108">
        <f t="shared" si="9"/>
        <v>0</v>
      </c>
      <c r="O206" s="108">
        <f t="shared" si="10"/>
        <v>0</v>
      </c>
      <c r="P206" s="92"/>
      <c r="Q206" s="92"/>
      <c r="R206" s="92"/>
      <c r="S206" s="92"/>
      <c r="T206" s="92"/>
      <c r="U206" s="92"/>
      <c r="V206" s="92"/>
    </row>
    <row r="207" spans="1:22" ht="12" customHeight="1" x14ac:dyDescent="0.25">
      <c r="A207" s="104">
        <v>3</v>
      </c>
      <c r="B207" s="104">
        <v>3711</v>
      </c>
      <c r="C207" s="105" t="s">
        <v>86</v>
      </c>
      <c r="D207" s="102">
        <f>SUMIF('PAAAS 2022'!$C$4:$C$251,$B207,'PAAAS 2022'!$S$4:$S$251)</f>
        <v>0</v>
      </c>
      <c r="E207" s="102">
        <f>SUMIF('PAAAS 2022'!$C$4:$C$251,$B207,'PAAAS 2022'!$T$4:$T$251)</f>
        <v>105000</v>
      </c>
      <c r="F207" s="102">
        <f>SUMIF('PAAAS 2022'!$C$4:$C$251,$B207,'PAAAS 2022'!$U$4:$U$251)</f>
        <v>0</v>
      </c>
      <c r="G207" s="102">
        <f>SUMIF('PAAAS 2022'!$C$4:$C$251,$B207,'PAAAS 2022'!$V$4:$V$251)</f>
        <v>0</v>
      </c>
      <c r="H207" s="102">
        <f>SUMIF('PAAAS 2022'!$C$4:$C$251,$B207,'PAAAS 2022'!$W$4:$W$251)</f>
        <v>0</v>
      </c>
      <c r="I207" s="102">
        <f>SUMIF('PAAAS 2022'!$C$4:$C$251,$B207,'PAAAS 2022'!$X$4:$X$251)</f>
        <v>0</v>
      </c>
      <c r="J207" s="102">
        <f>SUMIF('PAAAS 2022'!$C$4:$C$251,$B207,'PAAAS 2022'!$Y$4:$Y$251)</f>
        <v>0</v>
      </c>
      <c r="K207" s="106">
        <f t="shared" si="7"/>
        <v>105000</v>
      </c>
      <c r="L207" s="108">
        <f t="shared" si="11"/>
        <v>105000</v>
      </c>
      <c r="M207" s="107"/>
      <c r="N207" s="108">
        <f t="shared" si="9"/>
        <v>0</v>
      </c>
      <c r="O207" s="108">
        <f t="shared" si="10"/>
        <v>0</v>
      </c>
      <c r="P207" s="98"/>
      <c r="Q207" s="98"/>
      <c r="R207" s="98"/>
      <c r="S207" s="98"/>
      <c r="T207" s="98"/>
      <c r="U207" s="98"/>
      <c r="V207" s="98"/>
    </row>
    <row r="208" spans="1:22" ht="12" customHeight="1" x14ac:dyDescent="0.25">
      <c r="A208" s="52">
        <v>3</v>
      </c>
      <c r="B208" s="52">
        <v>3712</v>
      </c>
      <c r="C208" s="53" t="s">
        <v>338</v>
      </c>
      <c r="D208" s="102">
        <f>SUMIF('PAAAS 2022'!$C$4:$C$251,$B208,'PAAAS 2022'!$S$4:$S$251)</f>
        <v>0</v>
      </c>
      <c r="E208" s="102">
        <f>SUMIF('PAAAS 2022'!$C$4:$C$251,$B208,'PAAAS 2022'!$T$4:$T$251)</f>
        <v>0</v>
      </c>
      <c r="F208" s="102">
        <f>SUMIF('PAAAS 2022'!$C$4:$C$251,$B208,'PAAAS 2022'!$U$4:$U$251)</f>
        <v>0</v>
      </c>
      <c r="G208" s="102">
        <f>SUMIF('PAAAS 2022'!$C$4:$C$251,$B208,'PAAAS 2022'!$V$4:$V$251)</f>
        <v>0</v>
      </c>
      <c r="H208" s="102">
        <f>SUMIF('PAAAS 2022'!$C$4:$C$251,$B208,'PAAAS 2022'!$W$4:$W$251)</f>
        <v>0</v>
      </c>
      <c r="I208" s="102">
        <f>SUMIF('PAAAS 2022'!$C$4:$C$251,$B208,'PAAAS 2022'!$X$4:$X$251)</f>
        <v>0</v>
      </c>
      <c r="J208" s="102">
        <f>SUMIF('PAAAS 2022'!$C$4:$C$251,$B208,'PAAAS 2022'!$Y$4:$Y$251)</f>
        <v>0</v>
      </c>
      <c r="K208" s="106">
        <f t="shared" si="7"/>
        <v>0</v>
      </c>
      <c r="L208" s="108">
        <f t="shared" si="11"/>
        <v>0</v>
      </c>
      <c r="M208" s="103"/>
      <c r="N208" s="108">
        <f t="shared" si="9"/>
        <v>0</v>
      </c>
      <c r="O208" s="108">
        <f t="shared" si="10"/>
        <v>0</v>
      </c>
      <c r="P208" s="92"/>
      <c r="Q208" s="92"/>
      <c r="R208" s="92"/>
      <c r="S208" s="92"/>
      <c r="T208" s="92"/>
      <c r="U208" s="92"/>
      <c r="V208" s="92"/>
    </row>
    <row r="209" spans="1:22" ht="12" customHeight="1" x14ac:dyDescent="0.25">
      <c r="A209" s="104">
        <v>3</v>
      </c>
      <c r="B209" s="104">
        <v>3721</v>
      </c>
      <c r="C209" s="105" t="s">
        <v>339</v>
      </c>
      <c r="D209" s="102">
        <f>SUMIF('PAAAS 2022'!$C$4:$C$251,$B209,'PAAAS 2022'!$S$4:$S$251)</f>
        <v>0</v>
      </c>
      <c r="E209" s="102">
        <f>SUMIF('PAAAS 2022'!$C$4:$C$251,$B209,'PAAAS 2022'!$T$4:$T$251)</f>
        <v>75000</v>
      </c>
      <c r="F209" s="102">
        <f>SUMIF('PAAAS 2022'!$C$4:$C$251,$B209,'PAAAS 2022'!$U$4:$U$251)</f>
        <v>0</v>
      </c>
      <c r="G209" s="102">
        <f>SUMIF('PAAAS 2022'!$C$4:$C$251,$B209,'PAAAS 2022'!$V$4:$V$251)</f>
        <v>0</v>
      </c>
      <c r="H209" s="102">
        <f>SUMIF('PAAAS 2022'!$C$4:$C$251,$B209,'PAAAS 2022'!$W$4:$W$251)</f>
        <v>10000</v>
      </c>
      <c r="I209" s="102">
        <f>SUMIF('PAAAS 2022'!$C$4:$C$251,$B209,'PAAAS 2022'!$X$4:$X$251)</f>
        <v>0</v>
      </c>
      <c r="J209" s="102">
        <f>SUMIF('PAAAS 2022'!$C$4:$C$251,$B209,'PAAAS 2022'!$Y$4:$Y$251)</f>
        <v>1000</v>
      </c>
      <c r="K209" s="106">
        <f t="shared" si="7"/>
        <v>86000</v>
      </c>
      <c r="L209" s="108">
        <f t="shared" si="11"/>
        <v>85000</v>
      </c>
      <c r="M209" s="107"/>
      <c r="N209" s="108">
        <f t="shared" si="9"/>
        <v>0</v>
      </c>
      <c r="O209" s="108">
        <f t="shared" si="10"/>
        <v>1000</v>
      </c>
      <c r="P209" s="98"/>
      <c r="Q209" s="98"/>
      <c r="R209" s="98"/>
      <c r="S209" s="98"/>
      <c r="T209" s="98"/>
      <c r="U209" s="98"/>
      <c r="V209" s="98"/>
    </row>
    <row r="210" spans="1:22" ht="12" customHeight="1" x14ac:dyDescent="0.25">
      <c r="A210" s="52">
        <v>3</v>
      </c>
      <c r="B210" s="52">
        <v>3722</v>
      </c>
      <c r="C210" s="53" t="s">
        <v>340</v>
      </c>
      <c r="D210" s="102">
        <f>SUMIF('PAAAS 2022'!$C$4:$C$251,$B210,'PAAAS 2022'!$S$4:$S$251)</f>
        <v>0</v>
      </c>
      <c r="E210" s="102">
        <f>SUMIF('PAAAS 2022'!$C$4:$C$251,$B210,'PAAAS 2022'!$T$4:$T$251)</f>
        <v>0</v>
      </c>
      <c r="F210" s="102">
        <f>SUMIF('PAAAS 2022'!$C$4:$C$251,$B210,'PAAAS 2022'!$U$4:$U$251)</f>
        <v>0</v>
      </c>
      <c r="G210" s="102">
        <f>SUMIF('PAAAS 2022'!$C$4:$C$251,$B210,'PAAAS 2022'!$V$4:$V$251)</f>
        <v>0</v>
      </c>
      <c r="H210" s="102">
        <f>SUMIF('PAAAS 2022'!$C$4:$C$251,$B210,'PAAAS 2022'!$W$4:$W$251)</f>
        <v>0</v>
      </c>
      <c r="I210" s="102">
        <f>SUMIF('PAAAS 2022'!$C$4:$C$251,$B210,'PAAAS 2022'!$X$4:$X$251)</f>
        <v>0</v>
      </c>
      <c r="J210" s="102">
        <f>SUMIF('PAAAS 2022'!$C$4:$C$251,$B210,'PAAAS 2022'!$Y$4:$Y$251)</f>
        <v>0</v>
      </c>
      <c r="K210" s="106">
        <f t="shared" si="7"/>
        <v>0</v>
      </c>
      <c r="L210" s="108">
        <f t="shared" si="11"/>
        <v>0</v>
      </c>
      <c r="M210" s="103"/>
      <c r="N210" s="108">
        <f t="shared" si="9"/>
        <v>0</v>
      </c>
      <c r="O210" s="108">
        <f t="shared" si="10"/>
        <v>0</v>
      </c>
      <c r="P210" s="92"/>
      <c r="Q210" s="92"/>
      <c r="R210" s="92"/>
      <c r="S210" s="92"/>
      <c r="T210" s="92"/>
      <c r="U210" s="92"/>
      <c r="V210" s="92"/>
    </row>
    <row r="211" spans="1:22" ht="12" customHeight="1" x14ac:dyDescent="0.25">
      <c r="A211" s="104">
        <v>3</v>
      </c>
      <c r="B211" s="104">
        <v>3731</v>
      </c>
      <c r="C211" s="105" t="s">
        <v>87</v>
      </c>
      <c r="D211" s="102">
        <f>SUMIF('PAAAS 2022'!$C$4:$C$251,$B211,'PAAAS 2022'!$S$4:$S$251)</f>
        <v>0</v>
      </c>
      <c r="E211" s="102">
        <f>SUMIF('PAAAS 2022'!$C$4:$C$251,$B211,'PAAAS 2022'!$T$4:$T$251)</f>
        <v>1000</v>
      </c>
      <c r="F211" s="102">
        <f>SUMIF('PAAAS 2022'!$C$4:$C$251,$B211,'PAAAS 2022'!$U$4:$U$251)</f>
        <v>0</v>
      </c>
      <c r="G211" s="102">
        <f>SUMIF('PAAAS 2022'!$C$4:$C$251,$B211,'PAAAS 2022'!$V$4:$V$251)</f>
        <v>0</v>
      </c>
      <c r="H211" s="102">
        <f>SUMIF('PAAAS 2022'!$C$4:$C$251,$B211,'PAAAS 2022'!$W$4:$W$251)</f>
        <v>0</v>
      </c>
      <c r="I211" s="102">
        <f>SUMIF('PAAAS 2022'!$C$4:$C$251,$B211,'PAAAS 2022'!$X$4:$X$251)</f>
        <v>0</v>
      </c>
      <c r="J211" s="102">
        <f>SUMIF('PAAAS 2022'!$C$4:$C$251,$B211,'PAAAS 2022'!$Y$4:$Y$251)</f>
        <v>0</v>
      </c>
      <c r="K211" s="106">
        <f t="shared" si="7"/>
        <v>1000</v>
      </c>
      <c r="L211" s="108">
        <f t="shared" si="11"/>
        <v>1000</v>
      </c>
      <c r="M211" s="107"/>
      <c r="N211" s="108">
        <f t="shared" si="9"/>
        <v>0</v>
      </c>
      <c r="O211" s="108">
        <f t="shared" si="10"/>
        <v>0</v>
      </c>
      <c r="P211" s="98"/>
      <c r="Q211" s="98"/>
      <c r="R211" s="98"/>
      <c r="S211" s="98"/>
      <c r="T211" s="98"/>
      <c r="U211" s="98"/>
      <c r="V211" s="98"/>
    </row>
    <row r="212" spans="1:22" ht="12" customHeight="1" x14ac:dyDescent="0.25">
      <c r="A212" s="52">
        <v>3</v>
      </c>
      <c r="B212" s="52">
        <v>3741</v>
      </c>
      <c r="C212" s="53" t="s">
        <v>341</v>
      </c>
      <c r="D212" s="102">
        <f>SUMIF('PAAAS 2022'!$C$4:$C$251,$B212,'PAAAS 2022'!$S$4:$S$251)</f>
        <v>0</v>
      </c>
      <c r="E212" s="102">
        <f>SUMIF('PAAAS 2022'!$C$4:$C$251,$B212,'PAAAS 2022'!$T$4:$T$251)</f>
        <v>0</v>
      </c>
      <c r="F212" s="102">
        <f>SUMIF('PAAAS 2022'!$C$4:$C$251,$B212,'PAAAS 2022'!$U$4:$U$251)</f>
        <v>0</v>
      </c>
      <c r="G212" s="102">
        <f>SUMIF('PAAAS 2022'!$C$4:$C$251,$B212,'PAAAS 2022'!$V$4:$V$251)</f>
        <v>0</v>
      </c>
      <c r="H212" s="102">
        <f>SUMIF('PAAAS 2022'!$C$4:$C$251,$B212,'PAAAS 2022'!$W$4:$W$251)</f>
        <v>0</v>
      </c>
      <c r="I212" s="102">
        <f>SUMIF('PAAAS 2022'!$C$4:$C$251,$B212,'PAAAS 2022'!$X$4:$X$251)</f>
        <v>0</v>
      </c>
      <c r="J212" s="102">
        <f>SUMIF('PAAAS 2022'!$C$4:$C$251,$B212,'PAAAS 2022'!$Y$4:$Y$251)</f>
        <v>0</v>
      </c>
      <c r="K212" s="106">
        <f t="shared" si="7"/>
        <v>0</v>
      </c>
      <c r="L212" s="108">
        <f t="shared" si="11"/>
        <v>0</v>
      </c>
      <c r="M212" s="103"/>
      <c r="N212" s="108">
        <f t="shared" si="9"/>
        <v>0</v>
      </c>
      <c r="O212" s="108">
        <f t="shared" si="10"/>
        <v>0</v>
      </c>
      <c r="P212" s="92"/>
      <c r="Q212" s="92"/>
      <c r="R212" s="92"/>
      <c r="S212" s="92"/>
      <c r="T212" s="92"/>
      <c r="U212" s="92"/>
      <c r="V212" s="92"/>
    </row>
    <row r="213" spans="1:22" ht="12" customHeight="1" x14ac:dyDescent="0.25">
      <c r="A213" s="104">
        <v>3</v>
      </c>
      <c r="B213" s="104">
        <v>3751</v>
      </c>
      <c r="C213" s="105" t="s">
        <v>342</v>
      </c>
      <c r="D213" s="102">
        <f>SUMIF('PAAAS 2022'!$C$4:$C$251,$B213,'PAAAS 2022'!$S$4:$S$251)</f>
        <v>0</v>
      </c>
      <c r="E213" s="102">
        <f>SUMIF('PAAAS 2022'!$C$4:$C$251,$B213,'PAAAS 2022'!$T$4:$T$251)</f>
        <v>0</v>
      </c>
      <c r="F213" s="102">
        <f>SUMIF('PAAAS 2022'!$C$4:$C$251,$B213,'PAAAS 2022'!$U$4:$U$251)</f>
        <v>770000</v>
      </c>
      <c r="G213" s="102">
        <f>SUMIF('PAAAS 2022'!$C$4:$C$251,$B213,'PAAAS 2022'!$V$4:$V$251)</f>
        <v>0</v>
      </c>
      <c r="H213" s="102">
        <f>SUMIF('PAAAS 2022'!$C$4:$C$251,$B213,'PAAAS 2022'!$W$4:$W$251)</f>
        <v>65050</v>
      </c>
      <c r="I213" s="102">
        <f>SUMIF('PAAAS 2022'!$C$4:$C$251,$B213,'PAAAS 2022'!$X$4:$X$251)</f>
        <v>0</v>
      </c>
      <c r="J213" s="102">
        <f>SUMIF('PAAAS 2022'!$C$4:$C$251,$B213,'PAAAS 2022'!$Y$4:$Y$251)</f>
        <v>10000</v>
      </c>
      <c r="K213" s="106">
        <f t="shared" si="7"/>
        <v>845050</v>
      </c>
      <c r="L213" s="108">
        <f t="shared" si="11"/>
        <v>65050</v>
      </c>
      <c r="M213" s="107"/>
      <c r="N213" s="108">
        <f t="shared" si="9"/>
        <v>0</v>
      </c>
      <c r="O213" s="108">
        <f t="shared" si="10"/>
        <v>780000</v>
      </c>
      <c r="P213" s="98"/>
      <c r="Q213" s="98"/>
      <c r="R213" s="98"/>
      <c r="S213" s="98"/>
      <c r="T213" s="98"/>
      <c r="U213" s="98"/>
      <c r="V213" s="98"/>
    </row>
    <row r="214" spans="1:22" ht="12" customHeight="1" x14ac:dyDescent="0.25">
      <c r="A214" s="52">
        <v>3</v>
      </c>
      <c r="B214" s="52">
        <v>3761</v>
      </c>
      <c r="C214" s="53" t="s">
        <v>343</v>
      </c>
      <c r="D214" s="102">
        <f>SUMIF('PAAAS 2022'!$C$4:$C$251,$B214,'PAAAS 2022'!$S$4:$S$251)</f>
        <v>0</v>
      </c>
      <c r="E214" s="102">
        <f>SUMIF('PAAAS 2022'!$C$4:$C$251,$B214,'PAAAS 2022'!$T$4:$T$251)</f>
        <v>0</v>
      </c>
      <c r="F214" s="102">
        <f>SUMIF('PAAAS 2022'!$C$4:$C$251,$B214,'PAAAS 2022'!$U$4:$U$251)</f>
        <v>0</v>
      </c>
      <c r="G214" s="102">
        <f>SUMIF('PAAAS 2022'!$C$4:$C$251,$B214,'PAAAS 2022'!$V$4:$V$251)</f>
        <v>0</v>
      </c>
      <c r="H214" s="102">
        <f>SUMIF('PAAAS 2022'!$C$4:$C$251,$B214,'PAAAS 2022'!$W$4:$W$251)</f>
        <v>0</v>
      </c>
      <c r="I214" s="102">
        <f>SUMIF('PAAAS 2022'!$C$4:$C$251,$B214,'PAAAS 2022'!$X$4:$X$251)</f>
        <v>0</v>
      </c>
      <c r="J214" s="102">
        <f>SUMIF('PAAAS 2022'!$C$4:$C$251,$B214,'PAAAS 2022'!$Y$4:$Y$251)</f>
        <v>0</v>
      </c>
      <c r="K214" s="106">
        <f t="shared" si="7"/>
        <v>0</v>
      </c>
      <c r="L214" s="108">
        <f t="shared" si="11"/>
        <v>0</v>
      </c>
      <c r="M214" s="103"/>
      <c r="N214" s="108">
        <f t="shared" si="9"/>
        <v>0</v>
      </c>
      <c r="O214" s="108">
        <f t="shared" si="10"/>
        <v>0</v>
      </c>
      <c r="P214" s="92"/>
      <c r="Q214" s="92"/>
      <c r="R214" s="92"/>
      <c r="S214" s="92"/>
      <c r="T214" s="92"/>
      <c r="U214" s="92"/>
      <c r="V214" s="92"/>
    </row>
    <row r="215" spans="1:22" ht="12" customHeight="1" x14ac:dyDescent="0.25">
      <c r="A215" s="52">
        <v>3</v>
      </c>
      <c r="B215" s="52">
        <v>3771</v>
      </c>
      <c r="C215" s="53" t="s">
        <v>344</v>
      </c>
      <c r="D215" s="102">
        <f>SUMIF('PAAAS 2022'!$C$4:$C$251,$B215,'PAAAS 2022'!$S$4:$S$251)</f>
        <v>0</v>
      </c>
      <c r="E215" s="102">
        <f>SUMIF('PAAAS 2022'!$C$4:$C$251,$B215,'PAAAS 2022'!$T$4:$T$251)</f>
        <v>0</v>
      </c>
      <c r="F215" s="102">
        <f>SUMIF('PAAAS 2022'!$C$4:$C$251,$B215,'PAAAS 2022'!$U$4:$U$251)</f>
        <v>0</v>
      </c>
      <c r="G215" s="102">
        <f>SUMIF('PAAAS 2022'!$C$4:$C$251,$B215,'PAAAS 2022'!$V$4:$V$251)</f>
        <v>0</v>
      </c>
      <c r="H215" s="102">
        <f>SUMIF('PAAAS 2022'!$C$4:$C$251,$B215,'PAAAS 2022'!$W$4:$W$251)</f>
        <v>0</v>
      </c>
      <c r="I215" s="102">
        <f>SUMIF('PAAAS 2022'!$C$4:$C$251,$B215,'PAAAS 2022'!$X$4:$X$251)</f>
        <v>0</v>
      </c>
      <c r="J215" s="102">
        <f>SUMIF('PAAAS 2022'!$C$4:$C$251,$B215,'PAAAS 2022'!$Y$4:$Y$251)</f>
        <v>0</v>
      </c>
      <c r="K215" s="106">
        <f t="shared" si="7"/>
        <v>0</v>
      </c>
      <c r="L215" s="108">
        <f t="shared" si="11"/>
        <v>0</v>
      </c>
      <c r="M215" s="103"/>
      <c r="N215" s="108">
        <f t="shared" si="9"/>
        <v>0</v>
      </c>
      <c r="O215" s="108">
        <f t="shared" si="10"/>
        <v>0</v>
      </c>
      <c r="P215" s="92"/>
      <c r="Q215" s="92"/>
      <c r="R215" s="92"/>
      <c r="S215" s="92"/>
      <c r="T215" s="92"/>
      <c r="U215" s="92"/>
      <c r="V215" s="92"/>
    </row>
    <row r="216" spans="1:22" ht="12" customHeight="1" x14ac:dyDescent="0.25">
      <c r="A216" s="52">
        <v>3</v>
      </c>
      <c r="B216" s="52">
        <v>3781</v>
      </c>
      <c r="C216" s="53" t="s">
        <v>88</v>
      </c>
      <c r="D216" s="102">
        <f>SUMIF('PAAAS 2022'!$C$4:$C$251,$B216,'PAAAS 2022'!$S$4:$S$251)</f>
        <v>0</v>
      </c>
      <c r="E216" s="102">
        <f>SUMIF('PAAAS 2022'!$C$4:$C$251,$B216,'PAAAS 2022'!$T$4:$T$251)</f>
        <v>50000</v>
      </c>
      <c r="F216" s="102">
        <f>SUMIF('PAAAS 2022'!$C$4:$C$251,$B216,'PAAAS 2022'!$U$4:$U$251)</f>
        <v>0</v>
      </c>
      <c r="G216" s="102">
        <f>SUMIF('PAAAS 2022'!$C$4:$C$251,$B216,'PAAAS 2022'!$V$4:$V$251)</f>
        <v>0</v>
      </c>
      <c r="H216" s="102">
        <f>SUMIF('PAAAS 2022'!$C$4:$C$251,$B216,'PAAAS 2022'!$W$4:$W$251)</f>
        <v>0</v>
      </c>
      <c r="I216" s="102">
        <f>SUMIF('PAAAS 2022'!$C$4:$C$251,$B216,'PAAAS 2022'!$X$4:$X$251)</f>
        <v>0</v>
      </c>
      <c r="J216" s="102">
        <f>SUMIF('PAAAS 2022'!$C$4:$C$251,$B216,'PAAAS 2022'!$Y$4:$Y$251)</f>
        <v>0</v>
      </c>
      <c r="K216" s="106">
        <f t="shared" si="7"/>
        <v>50000</v>
      </c>
      <c r="L216" s="108">
        <f t="shared" si="11"/>
        <v>50000</v>
      </c>
      <c r="M216" s="103"/>
      <c r="N216" s="108">
        <f t="shared" si="9"/>
        <v>0</v>
      </c>
      <c r="O216" s="108">
        <f t="shared" si="10"/>
        <v>0</v>
      </c>
      <c r="P216" s="92"/>
      <c r="Q216" s="92"/>
      <c r="R216" s="92"/>
      <c r="S216" s="92"/>
      <c r="T216" s="92"/>
      <c r="U216" s="92"/>
      <c r="V216" s="92"/>
    </row>
    <row r="217" spans="1:22" ht="12" customHeight="1" x14ac:dyDescent="0.25">
      <c r="A217" s="52">
        <v>3</v>
      </c>
      <c r="B217" s="52">
        <v>3782</v>
      </c>
      <c r="C217" s="53" t="s">
        <v>345</v>
      </c>
      <c r="D217" s="102">
        <f>SUMIF('PAAAS 2022'!$C$4:$C$251,$B217,'PAAAS 2022'!$S$4:$S$251)</f>
        <v>0</v>
      </c>
      <c r="E217" s="102">
        <f>SUMIF('PAAAS 2022'!$C$4:$C$251,$B217,'PAAAS 2022'!$T$4:$T$251)</f>
        <v>0</v>
      </c>
      <c r="F217" s="102">
        <f>SUMIF('PAAAS 2022'!$C$4:$C$251,$B217,'PAAAS 2022'!$U$4:$U$251)</f>
        <v>0</v>
      </c>
      <c r="G217" s="102">
        <f>SUMIF('PAAAS 2022'!$C$4:$C$251,$B217,'PAAAS 2022'!$V$4:$V$251)</f>
        <v>0</v>
      </c>
      <c r="H217" s="102">
        <f>SUMIF('PAAAS 2022'!$C$4:$C$251,$B217,'PAAAS 2022'!$W$4:$W$251)</f>
        <v>0</v>
      </c>
      <c r="I217" s="102">
        <f>SUMIF('PAAAS 2022'!$C$4:$C$251,$B217,'PAAAS 2022'!$X$4:$X$251)</f>
        <v>0</v>
      </c>
      <c r="J217" s="102">
        <f>SUMIF('PAAAS 2022'!$C$4:$C$251,$B217,'PAAAS 2022'!$Y$4:$Y$251)</f>
        <v>0</v>
      </c>
      <c r="K217" s="106">
        <f t="shared" si="7"/>
        <v>0</v>
      </c>
      <c r="L217" s="108">
        <f t="shared" si="11"/>
        <v>0</v>
      </c>
      <c r="M217" s="103"/>
      <c r="N217" s="108">
        <f t="shared" si="9"/>
        <v>0</v>
      </c>
      <c r="O217" s="108">
        <f t="shared" si="10"/>
        <v>0</v>
      </c>
      <c r="P217" s="92"/>
      <c r="Q217" s="92"/>
      <c r="R217" s="92"/>
      <c r="S217" s="92"/>
      <c r="T217" s="92"/>
      <c r="U217" s="92"/>
      <c r="V217" s="92"/>
    </row>
    <row r="218" spans="1:22" ht="12" customHeight="1" x14ac:dyDescent="0.25">
      <c r="A218" s="104">
        <v>3</v>
      </c>
      <c r="B218" s="104">
        <v>3791</v>
      </c>
      <c r="C218" s="105" t="s">
        <v>89</v>
      </c>
      <c r="D218" s="102">
        <f>SUMIF('PAAAS 2022'!$C$4:$C$251,$B218,'PAAAS 2022'!$S$4:$S$251)</f>
        <v>0</v>
      </c>
      <c r="E218" s="102">
        <f>SUMIF('PAAAS 2022'!$C$4:$C$251,$B218,'PAAAS 2022'!$T$4:$T$251)</f>
        <v>0</v>
      </c>
      <c r="F218" s="102">
        <f>SUMIF('PAAAS 2022'!$C$4:$C$251,$B218,'PAAAS 2022'!$U$4:$U$251)</f>
        <v>50000</v>
      </c>
      <c r="G218" s="102">
        <f>SUMIF('PAAAS 2022'!$C$4:$C$251,$B218,'PAAAS 2022'!$V$4:$V$251)</f>
        <v>0</v>
      </c>
      <c r="H218" s="102">
        <f>SUMIF('PAAAS 2022'!$C$4:$C$251,$B218,'PAAAS 2022'!$W$4:$W$251)</f>
        <v>0</v>
      </c>
      <c r="I218" s="102">
        <f>SUMIF('PAAAS 2022'!$C$4:$C$251,$B218,'PAAAS 2022'!$X$4:$X$251)</f>
        <v>0</v>
      </c>
      <c r="J218" s="102">
        <f>SUMIF('PAAAS 2022'!$C$4:$C$251,$B218,'PAAAS 2022'!$Y$4:$Y$251)</f>
        <v>0</v>
      </c>
      <c r="K218" s="106">
        <f t="shared" si="7"/>
        <v>50000</v>
      </c>
      <c r="L218" s="108">
        <f t="shared" si="11"/>
        <v>0</v>
      </c>
      <c r="M218" s="107"/>
      <c r="N218" s="108">
        <f t="shared" si="9"/>
        <v>0</v>
      </c>
      <c r="O218" s="108">
        <f t="shared" si="10"/>
        <v>50000</v>
      </c>
      <c r="P218" s="98"/>
      <c r="Q218" s="98"/>
      <c r="R218" s="98"/>
      <c r="S218" s="98"/>
      <c r="T218" s="98"/>
      <c r="U218" s="98"/>
      <c r="V218" s="98"/>
    </row>
    <row r="219" spans="1:22" ht="12" customHeight="1" x14ac:dyDescent="0.25">
      <c r="A219" s="52">
        <v>3</v>
      </c>
      <c r="B219" s="52">
        <v>3792</v>
      </c>
      <c r="C219" s="53" t="s">
        <v>346</v>
      </c>
      <c r="D219" s="102">
        <f>SUMIF('PAAAS 2022'!$C$4:$C$251,$B219,'PAAAS 2022'!$S$4:$S$251)</f>
        <v>0</v>
      </c>
      <c r="E219" s="102">
        <f>SUMIF('PAAAS 2022'!$C$4:$C$251,$B219,'PAAAS 2022'!$T$4:$T$251)</f>
        <v>0</v>
      </c>
      <c r="F219" s="102">
        <f>SUMIF('PAAAS 2022'!$C$4:$C$251,$B219,'PAAAS 2022'!$U$4:$U$251)</f>
        <v>0</v>
      </c>
      <c r="G219" s="102">
        <f>SUMIF('PAAAS 2022'!$C$4:$C$251,$B219,'PAAAS 2022'!$V$4:$V$251)</f>
        <v>0</v>
      </c>
      <c r="H219" s="102">
        <f>SUMIF('PAAAS 2022'!$C$4:$C$251,$B219,'PAAAS 2022'!$W$4:$W$251)</f>
        <v>0</v>
      </c>
      <c r="I219" s="102">
        <f>SUMIF('PAAAS 2022'!$C$4:$C$251,$B219,'PAAAS 2022'!$X$4:$X$251)</f>
        <v>0</v>
      </c>
      <c r="J219" s="102">
        <f>SUMIF('PAAAS 2022'!$C$4:$C$251,$B219,'PAAAS 2022'!$Y$4:$Y$251)</f>
        <v>0</v>
      </c>
      <c r="K219" s="106">
        <f t="shared" si="7"/>
        <v>0</v>
      </c>
      <c r="L219" s="108">
        <f t="shared" si="11"/>
        <v>0</v>
      </c>
      <c r="M219" s="103"/>
      <c r="N219" s="108">
        <f t="shared" si="9"/>
        <v>0</v>
      </c>
      <c r="O219" s="108">
        <f t="shared" si="10"/>
        <v>0</v>
      </c>
      <c r="P219" s="92"/>
      <c r="Q219" s="92"/>
      <c r="R219" s="92"/>
      <c r="S219" s="92"/>
      <c r="T219" s="92"/>
      <c r="U219" s="92"/>
      <c r="V219" s="92"/>
    </row>
    <row r="220" spans="1:22" ht="12" customHeight="1" x14ac:dyDescent="0.25">
      <c r="A220" s="52">
        <v>3</v>
      </c>
      <c r="B220" s="52">
        <v>3811</v>
      </c>
      <c r="C220" s="53" t="s">
        <v>347</v>
      </c>
      <c r="D220" s="102">
        <f>SUMIF('PAAAS 2022'!$C$4:$C$251,$B220,'PAAAS 2022'!$S$4:$S$251)</f>
        <v>0</v>
      </c>
      <c r="E220" s="102">
        <f>SUMIF('PAAAS 2022'!$C$4:$C$251,$B220,'PAAAS 2022'!$T$4:$T$251)</f>
        <v>0</v>
      </c>
      <c r="F220" s="102">
        <f>SUMIF('PAAAS 2022'!$C$4:$C$251,$B220,'PAAAS 2022'!$U$4:$U$251)</f>
        <v>0</v>
      </c>
      <c r="G220" s="102">
        <f>SUMIF('PAAAS 2022'!$C$4:$C$251,$B220,'PAAAS 2022'!$V$4:$V$251)</f>
        <v>0</v>
      </c>
      <c r="H220" s="102">
        <f>SUMIF('PAAAS 2022'!$C$4:$C$251,$B220,'PAAAS 2022'!$W$4:$W$251)</f>
        <v>0</v>
      </c>
      <c r="I220" s="102">
        <f>SUMIF('PAAAS 2022'!$C$4:$C$251,$B220,'PAAAS 2022'!$X$4:$X$251)</f>
        <v>0</v>
      </c>
      <c r="J220" s="102">
        <f>SUMIF('PAAAS 2022'!$C$4:$C$251,$B220,'PAAAS 2022'!$Y$4:$Y$251)</f>
        <v>0</v>
      </c>
      <c r="K220" s="106">
        <f t="shared" si="7"/>
        <v>0</v>
      </c>
      <c r="L220" s="108">
        <f t="shared" si="11"/>
        <v>0</v>
      </c>
      <c r="M220" s="103"/>
      <c r="N220" s="108">
        <f t="shared" si="9"/>
        <v>0</v>
      </c>
      <c r="O220" s="108">
        <f t="shared" si="10"/>
        <v>0</v>
      </c>
      <c r="P220" s="92"/>
      <c r="Q220" s="92"/>
      <c r="R220" s="92"/>
      <c r="S220" s="92"/>
      <c r="T220" s="92"/>
      <c r="U220" s="92"/>
      <c r="V220" s="92"/>
    </row>
    <row r="221" spans="1:22" ht="12" customHeight="1" x14ac:dyDescent="0.25">
      <c r="A221" s="104">
        <v>3</v>
      </c>
      <c r="B221" s="104">
        <v>3821</v>
      </c>
      <c r="C221" s="105" t="s">
        <v>348</v>
      </c>
      <c r="D221" s="102">
        <f>SUMIF('PAAAS 2022'!$C$4:$C$251,$B221,'PAAAS 2022'!$S$4:$S$251)</f>
        <v>0</v>
      </c>
      <c r="E221" s="102">
        <f>SUMIF('PAAAS 2022'!$C$4:$C$251,$B221,'PAAAS 2022'!$T$4:$T$251)</f>
        <v>30000</v>
      </c>
      <c r="F221" s="102">
        <f>SUMIF('PAAAS 2022'!$C$4:$C$251,$B221,'PAAAS 2022'!$U$4:$U$251)</f>
        <v>0</v>
      </c>
      <c r="G221" s="102">
        <f>SUMIF('PAAAS 2022'!$C$4:$C$251,$B221,'PAAAS 2022'!$V$4:$V$251)</f>
        <v>0</v>
      </c>
      <c r="H221" s="102">
        <f>SUMIF('PAAAS 2022'!$C$4:$C$251,$B221,'PAAAS 2022'!$W$4:$W$251)</f>
        <v>0</v>
      </c>
      <c r="I221" s="102">
        <f>SUMIF('PAAAS 2022'!$C$4:$C$251,$B221,'PAAAS 2022'!$X$4:$X$251)</f>
        <v>0</v>
      </c>
      <c r="J221" s="102">
        <f>SUMIF('PAAAS 2022'!$C$4:$C$251,$B221,'PAAAS 2022'!$Y$4:$Y$251)</f>
        <v>0</v>
      </c>
      <c r="K221" s="106">
        <f t="shared" si="7"/>
        <v>30000</v>
      </c>
      <c r="L221" s="108">
        <f t="shared" si="11"/>
        <v>30000</v>
      </c>
      <c r="M221" s="107"/>
      <c r="N221" s="108">
        <f t="shared" si="9"/>
        <v>0</v>
      </c>
      <c r="O221" s="108">
        <f t="shared" si="10"/>
        <v>0</v>
      </c>
      <c r="P221" s="98"/>
      <c r="Q221" s="98"/>
      <c r="R221" s="98"/>
      <c r="S221" s="98"/>
      <c r="T221" s="98"/>
      <c r="U221" s="98"/>
      <c r="V221" s="98"/>
    </row>
    <row r="222" spans="1:22" ht="12" customHeight="1" x14ac:dyDescent="0.25">
      <c r="A222" s="104">
        <v>3</v>
      </c>
      <c r="B222" s="104">
        <v>3822</v>
      </c>
      <c r="C222" s="105" t="s">
        <v>349</v>
      </c>
      <c r="D222" s="102">
        <f>SUMIF('PAAAS 2022'!$C$4:$C$251,$B222,'PAAAS 2022'!$S$4:$S$251)</f>
        <v>2800000</v>
      </c>
      <c r="E222" s="102">
        <f>SUMIF('PAAAS 2022'!$C$4:$C$251,$B222,'PAAAS 2022'!$T$4:$T$251)</f>
        <v>300000</v>
      </c>
      <c r="F222" s="102">
        <f>SUMIF('PAAAS 2022'!$C$4:$C$251,$B222,'PAAAS 2022'!$U$4:$U$251)</f>
        <v>1400000</v>
      </c>
      <c r="G222" s="102">
        <f>SUMIF('PAAAS 2022'!$C$4:$C$251,$B222,'PAAAS 2022'!$V$4:$V$251)</f>
        <v>0</v>
      </c>
      <c r="H222" s="102">
        <f>SUMIF('PAAAS 2022'!$C$4:$C$251,$B222,'PAAAS 2022'!$W$4:$W$251)</f>
        <v>0</v>
      </c>
      <c r="I222" s="102">
        <f>SUMIF('PAAAS 2022'!$C$4:$C$251,$B222,'PAAAS 2022'!$X$4:$X$251)</f>
        <v>0</v>
      </c>
      <c r="J222" s="102">
        <f>SUMIF('PAAAS 2022'!$C$4:$C$251,$B222,'PAAAS 2022'!$Y$4:$Y$251)</f>
        <v>0</v>
      </c>
      <c r="K222" s="106">
        <f t="shared" si="7"/>
        <v>4500000</v>
      </c>
      <c r="L222" s="108">
        <f t="shared" si="11"/>
        <v>300000</v>
      </c>
      <c r="M222" s="107"/>
      <c r="N222" s="108">
        <f t="shared" si="9"/>
        <v>2800000</v>
      </c>
      <c r="O222" s="108">
        <f t="shared" si="10"/>
        <v>1400000</v>
      </c>
      <c r="P222" s="98"/>
      <c r="Q222" s="98"/>
      <c r="R222" s="98"/>
      <c r="S222" s="98"/>
      <c r="T222" s="98"/>
      <c r="U222" s="98"/>
      <c r="V222" s="98"/>
    </row>
    <row r="223" spans="1:22" ht="12" customHeight="1" x14ac:dyDescent="0.25">
      <c r="A223" s="52">
        <v>3</v>
      </c>
      <c r="B223" s="52">
        <v>3831</v>
      </c>
      <c r="C223" s="53" t="s">
        <v>350</v>
      </c>
      <c r="D223" s="102">
        <f>SUMIF('PAAAS 2022'!$C$4:$C$251,$B223,'PAAAS 2022'!$S$4:$S$251)</f>
        <v>0</v>
      </c>
      <c r="E223" s="102">
        <f>SUMIF('PAAAS 2022'!$C$4:$C$251,$B223,'PAAAS 2022'!$T$4:$T$251)</f>
        <v>0</v>
      </c>
      <c r="F223" s="102">
        <f>SUMIF('PAAAS 2022'!$C$4:$C$251,$B223,'PAAAS 2022'!$U$4:$U$251)</f>
        <v>0</v>
      </c>
      <c r="G223" s="102">
        <f>SUMIF('PAAAS 2022'!$C$4:$C$251,$B223,'PAAAS 2022'!$V$4:$V$251)</f>
        <v>0</v>
      </c>
      <c r="H223" s="102">
        <f>SUMIF('PAAAS 2022'!$C$4:$C$251,$B223,'PAAAS 2022'!$W$4:$W$251)</f>
        <v>0</v>
      </c>
      <c r="I223" s="102">
        <f>SUMIF('PAAAS 2022'!$C$4:$C$251,$B223,'PAAAS 2022'!$X$4:$X$251)</f>
        <v>0</v>
      </c>
      <c r="J223" s="102">
        <f>SUMIF('PAAAS 2022'!$C$4:$C$251,$B223,'PAAAS 2022'!$Y$4:$Y$251)</f>
        <v>0</v>
      </c>
      <c r="K223" s="106">
        <f t="shared" si="7"/>
        <v>0</v>
      </c>
      <c r="L223" s="108">
        <f t="shared" si="11"/>
        <v>0</v>
      </c>
      <c r="M223" s="103"/>
      <c r="N223" s="108">
        <f t="shared" si="9"/>
        <v>0</v>
      </c>
      <c r="O223" s="108">
        <f t="shared" si="10"/>
        <v>0</v>
      </c>
      <c r="P223" s="92"/>
      <c r="Q223" s="92"/>
      <c r="R223" s="92"/>
      <c r="S223" s="92"/>
      <c r="T223" s="92"/>
      <c r="U223" s="92"/>
      <c r="V223" s="92"/>
    </row>
    <row r="224" spans="1:22" ht="12" customHeight="1" x14ac:dyDescent="0.25">
      <c r="A224" s="52">
        <v>3</v>
      </c>
      <c r="B224" s="52">
        <v>3841</v>
      </c>
      <c r="C224" s="53" t="s">
        <v>351</v>
      </c>
      <c r="D224" s="102">
        <f>SUMIF('PAAAS 2022'!$C$4:$C$251,$B224,'PAAAS 2022'!$S$4:$S$251)</f>
        <v>0</v>
      </c>
      <c r="E224" s="102">
        <f>SUMIF('PAAAS 2022'!$C$4:$C$251,$B224,'PAAAS 2022'!$T$4:$T$251)</f>
        <v>0</v>
      </c>
      <c r="F224" s="102">
        <f>SUMIF('PAAAS 2022'!$C$4:$C$251,$B224,'PAAAS 2022'!$U$4:$U$251)</f>
        <v>0</v>
      </c>
      <c r="G224" s="102">
        <f>SUMIF('PAAAS 2022'!$C$4:$C$251,$B224,'PAAAS 2022'!$V$4:$V$251)</f>
        <v>0</v>
      </c>
      <c r="H224" s="102">
        <f>SUMIF('PAAAS 2022'!$C$4:$C$251,$B224,'PAAAS 2022'!$W$4:$W$251)</f>
        <v>0</v>
      </c>
      <c r="I224" s="102">
        <f>SUMIF('PAAAS 2022'!$C$4:$C$251,$B224,'PAAAS 2022'!$X$4:$X$251)</f>
        <v>0</v>
      </c>
      <c r="J224" s="102">
        <f>SUMIF('PAAAS 2022'!$C$4:$C$251,$B224,'PAAAS 2022'!$Y$4:$Y$251)</f>
        <v>0</v>
      </c>
      <c r="K224" s="106">
        <f t="shared" si="7"/>
        <v>0</v>
      </c>
      <c r="L224" s="108">
        <f t="shared" si="11"/>
        <v>0</v>
      </c>
      <c r="M224" s="103"/>
      <c r="N224" s="108">
        <f t="shared" si="9"/>
        <v>0</v>
      </c>
      <c r="O224" s="108">
        <f t="shared" si="10"/>
        <v>0</v>
      </c>
      <c r="P224" s="92"/>
      <c r="Q224" s="92"/>
      <c r="R224" s="92"/>
      <c r="S224" s="92"/>
      <c r="T224" s="92"/>
      <c r="U224" s="92"/>
      <c r="V224" s="92"/>
    </row>
    <row r="225" spans="1:22" ht="12" customHeight="1" x14ac:dyDescent="0.25">
      <c r="A225" s="104">
        <v>3</v>
      </c>
      <c r="B225" s="104">
        <v>3851</v>
      </c>
      <c r="C225" s="105" t="s">
        <v>90</v>
      </c>
      <c r="D225" s="102">
        <f>SUMIF('PAAAS 2022'!$C$4:$C$251,$B225,'PAAAS 2022'!$S$4:$S$251)</f>
        <v>0</v>
      </c>
      <c r="E225" s="102">
        <f>SUMIF('PAAAS 2022'!$C$4:$C$251,$B225,'PAAAS 2022'!$T$4:$T$251)</f>
        <v>100000</v>
      </c>
      <c r="F225" s="102">
        <f>SUMIF('PAAAS 2022'!$C$4:$C$251,$B225,'PAAAS 2022'!$U$4:$U$251)</f>
        <v>0</v>
      </c>
      <c r="G225" s="102">
        <f>SUMIF('PAAAS 2022'!$C$4:$C$251,$B225,'PAAAS 2022'!$V$4:$V$251)</f>
        <v>0</v>
      </c>
      <c r="H225" s="102">
        <f>SUMIF('PAAAS 2022'!$C$4:$C$251,$B225,'PAAAS 2022'!$W$4:$W$251)</f>
        <v>0</v>
      </c>
      <c r="I225" s="102">
        <f>SUMIF('PAAAS 2022'!$C$4:$C$251,$B225,'PAAAS 2022'!$X$4:$X$251)</f>
        <v>0</v>
      </c>
      <c r="J225" s="102">
        <f>SUMIF('PAAAS 2022'!$C$4:$C$251,$B225,'PAAAS 2022'!$Y$4:$Y$251)</f>
        <v>0</v>
      </c>
      <c r="K225" s="106">
        <f t="shared" si="7"/>
        <v>100000</v>
      </c>
      <c r="L225" s="108">
        <f t="shared" si="11"/>
        <v>100000</v>
      </c>
      <c r="M225" s="107"/>
      <c r="N225" s="108">
        <f t="shared" si="9"/>
        <v>0</v>
      </c>
      <c r="O225" s="108">
        <f t="shared" si="10"/>
        <v>0</v>
      </c>
      <c r="P225" s="98"/>
      <c r="Q225" s="98"/>
      <c r="R225" s="98"/>
      <c r="S225" s="98"/>
      <c r="T225" s="98"/>
      <c r="U225" s="98"/>
      <c r="V225" s="98"/>
    </row>
    <row r="226" spans="1:22" ht="12" customHeight="1" x14ac:dyDescent="0.25">
      <c r="A226" s="52">
        <v>3</v>
      </c>
      <c r="B226" s="52">
        <v>3911</v>
      </c>
      <c r="C226" s="53" t="s">
        <v>352</v>
      </c>
      <c r="D226" s="102">
        <f>SUMIF('PAAAS 2022'!$C$4:$C$251,$B226,'PAAAS 2022'!$S$4:$S$251)</f>
        <v>0</v>
      </c>
      <c r="E226" s="102">
        <f>SUMIF('PAAAS 2022'!$C$4:$C$251,$B226,'PAAAS 2022'!$T$4:$T$251)</f>
        <v>0</v>
      </c>
      <c r="F226" s="102">
        <f>SUMIF('PAAAS 2022'!$C$4:$C$251,$B226,'PAAAS 2022'!$U$4:$U$251)</f>
        <v>0</v>
      </c>
      <c r="G226" s="102">
        <f>SUMIF('PAAAS 2022'!$C$4:$C$251,$B226,'PAAAS 2022'!$V$4:$V$251)</f>
        <v>0</v>
      </c>
      <c r="H226" s="102">
        <f>SUMIF('PAAAS 2022'!$C$4:$C$251,$B226,'PAAAS 2022'!$W$4:$W$251)</f>
        <v>0</v>
      </c>
      <c r="I226" s="102">
        <f>SUMIF('PAAAS 2022'!$C$4:$C$251,$B226,'PAAAS 2022'!$X$4:$X$251)</f>
        <v>0</v>
      </c>
      <c r="J226" s="102">
        <f>SUMIF('PAAAS 2022'!$C$4:$C$251,$B226,'PAAAS 2022'!$Y$4:$Y$251)</f>
        <v>0</v>
      </c>
      <c r="K226" s="106">
        <f t="shared" si="7"/>
        <v>0</v>
      </c>
      <c r="L226" s="108">
        <f t="shared" si="11"/>
        <v>0</v>
      </c>
      <c r="M226" s="103"/>
      <c r="N226" s="108">
        <f t="shared" si="9"/>
        <v>0</v>
      </c>
      <c r="O226" s="108">
        <f t="shared" si="10"/>
        <v>0</v>
      </c>
      <c r="P226" s="92"/>
      <c r="Q226" s="92"/>
      <c r="R226" s="92"/>
      <c r="S226" s="92"/>
      <c r="T226" s="92"/>
      <c r="U226" s="92"/>
      <c r="V226" s="92"/>
    </row>
    <row r="227" spans="1:22" ht="12" customHeight="1" x14ac:dyDescent="0.25">
      <c r="A227" s="104">
        <v>3</v>
      </c>
      <c r="B227" s="104">
        <v>3921</v>
      </c>
      <c r="C227" s="105" t="s">
        <v>353</v>
      </c>
      <c r="D227" s="102">
        <f>SUMIF('PAAAS 2022'!$C$4:$C$251,$B227,'PAAAS 2022'!$S$4:$S$251)</f>
        <v>0</v>
      </c>
      <c r="E227" s="102">
        <f>SUMIF('PAAAS 2022'!$C$4:$C$251,$B227,'PAAAS 2022'!$T$4:$T$251)</f>
        <v>0</v>
      </c>
      <c r="F227" s="102">
        <f>SUMIF('PAAAS 2022'!$C$4:$C$251,$B227,'PAAAS 2022'!$U$4:$U$251)</f>
        <v>681000</v>
      </c>
      <c r="G227" s="102">
        <f>SUMIF('PAAAS 2022'!$C$4:$C$251,$B227,'PAAAS 2022'!$V$4:$V$251)</f>
        <v>0</v>
      </c>
      <c r="H227" s="102">
        <f>SUMIF('PAAAS 2022'!$C$4:$C$251,$B227,'PAAAS 2022'!$W$4:$W$251)</f>
        <v>17000</v>
      </c>
      <c r="I227" s="102">
        <f>SUMIF('PAAAS 2022'!$C$4:$C$251,$B227,'PAAAS 2022'!$X$4:$X$251)</f>
        <v>0</v>
      </c>
      <c r="J227" s="102">
        <f>SUMIF('PAAAS 2022'!$C$4:$C$251,$B227,'PAAAS 2022'!$Y$4:$Y$251)</f>
        <v>152000</v>
      </c>
      <c r="K227" s="106">
        <f t="shared" si="7"/>
        <v>850000</v>
      </c>
      <c r="L227" s="108">
        <f t="shared" si="11"/>
        <v>17000</v>
      </c>
      <c r="M227" s="107"/>
      <c r="N227" s="108">
        <f t="shared" si="9"/>
        <v>0</v>
      </c>
      <c r="O227" s="108">
        <f t="shared" si="10"/>
        <v>833000</v>
      </c>
      <c r="P227" s="98"/>
      <c r="Q227" s="98"/>
      <c r="R227" s="98"/>
      <c r="S227" s="98"/>
      <c r="T227" s="98"/>
      <c r="U227" s="98"/>
      <c r="V227" s="98"/>
    </row>
    <row r="228" spans="1:22" ht="12" customHeight="1" x14ac:dyDescent="0.25">
      <c r="A228" s="52">
        <v>3</v>
      </c>
      <c r="B228" s="52">
        <v>3922</v>
      </c>
      <c r="C228" s="53" t="s">
        <v>354</v>
      </c>
      <c r="D228" s="102">
        <f>SUMIF('PAAAS 2022'!$C$4:$C$251,$B228,'PAAAS 2022'!$S$4:$S$251)</f>
        <v>0</v>
      </c>
      <c r="E228" s="102">
        <f>SUMIF('PAAAS 2022'!$C$4:$C$251,$B228,'PAAAS 2022'!$T$4:$T$251)</f>
        <v>0</v>
      </c>
      <c r="F228" s="102">
        <f>SUMIF('PAAAS 2022'!$C$4:$C$251,$B228,'PAAAS 2022'!$U$4:$U$251)</f>
        <v>0</v>
      </c>
      <c r="G228" s="102">
        <f>SUMIF('PAAAS 2022'!$C$4:$C$251,$B228,'PAAAS 2022'!$V$4:$V$251)</f>
        <v>0</v>
      </c>
      <c r="H228" s="102">
        <f>SUMIF('PAAAS 2022'!$C$4:$C$251,$B228,'PAAAS 2022'!$W$4:$W$251)</f>
        <v>0</v>
      </c>
      <c r="I228" s="102">
        <f>SUMIF('PAAAS 2022'!$C$4:$C$251,$B228,'PAAAS 2022'!$X$4:$X$251)</f>
        <v>0</v>
      </c>
      <c r="J228" s="102">
        <f>SUMIF('PAAAS 2022'!$C$4:$C$251,$B228,'PAAAS 2022'!$Y$4:$Y$251)</f>
        <v>0</v>
      </c>
      <c r="K228" s="106">
        <f t="shared" si="7"/>
        <v>0</v>
      </c>
      <c r="L228" s="108">
        <f t="shared" si="11"/>
        <v>0</v>
      </c>
      <c r="M228" s="103"/>
      <c r="N228" s="108">
        <f t="shared" si="9"/>
        <v>0</v>
      </c>
      <c r="O228" s="108">
        <f t="shared" si="10"/>
        <v>0</v>
      </c>
      <c r="P228" s="92"/>
      <c r="Q228" s="92"/>
      <c r="R228" s="92"/>
      <c r="S228" s="92"/>
      <c r="T228" s="92"/>
      <c r="U228" s="92"/>
      <c r="V228" s="92"/>
    </row>
    <row r="229" spans="1:22" ht="12" customHeight="1" x14ac:dyDescent="0.25">
      <c r="A229" s="52">
        <v>3</v>
      </c>
      <c r="B229" s="52">
        <v>3931</v>
      </c>
      <c r="C229" s="53" t="s">
        <v>355</v>
      </c>
      <c r="D229" s="102">
        <f>SUMIF('PAAAS 2022'!$C$4:$C$251,$B229,'PAAAS 2022'!$S$4:$S$251)</f>
        <v>0</v>
      </c>
      <c r="E229" s="102">
        <f>SUMIF('PAAAS 2022'!$C$4:$C$251,$B229,'PAAAS 2022'!$T$4:$T$251)</f>
        <v>0</v>
      </c>
      <c r="F229" s="102">
        <f>SUMIF('PAAAS 2022'!$C$4:$C$251,$B229,'PAAAS 2022'!$U$4:$U$251)</f>
        <v>0</v>
      </c>
      <c r="G229" s="102">
        <f>SUMIF('PAAAS 2022'!$C$4:$C$251,$B229,'PAAAS 2022'!$V$4:$V$251)</f>
        <v>0</v>
      </c>
      <c r="H229" s="102">
        <f>SUMIF('PAAAS 2022'!$C$4:$C$251,$B229,'PAAAS 2022'!$W$4:$W$251)</f>
        <v>0</v>
      </c>
      <c r="I229" s="102">
        <f>SUMIF('PAAAS 2022'!$C$4:$C$251,$B229,'PAAAS 2022'!$X$4:$X$251)</f>
        <v>0</v>
      </c>
      <c r="J229" s="102">
        <f>SUMIF('PAAAS 2022'!$C$4:$C$251,$B229,'PAAAS 2022'!$Y$4:$Y$251)</f>
        <v>0</v>
      </c>
      <c r="K229" s="106">
        <f t="shared" si="7"/>
        <v>0</v>
      </c>
      <c r="L229" s="108">
        <f t="shared" si="11"/>
        <v>0</v>
      </c>
      <c r="M229" s="103"/>
      <c r="N229" s="108">
        <f t="shared" si="9"/>
        <v>0</v>
      </c>
      <c r="O229" s="108">
        <f t="shared" si="10"/>
        <v>0</v>
      </c>
      <c r="P229" s="92"/>
      <c r="Q229" s="92"/>
      <c r="R229" s="92"/>
      <c r="S229" s="92"/>
      <c r="T229" s="92"/>
      <c r="U229" s="92"/>
      <c r="V229" s="92"/>
    </row>
    <row r="230" spans="1:22" ht="12" customHeight="1" x14ac:dyDescent="0.25">
      <c r="A230" s="104">
        <v>3</v>
      </c>
      <c r="B230" s="104">
        <v>3941</v>
      </c>
      <c r="C230" s="105" t="s">
        <v>91</v>
      </c>
      <c r="D230" s="102">
        <f>SUMIF('PAAAS 2022'!$C$4:$C$251,$B230,'PAAAS 2022'!$S$4:$S$251)</f>
        <v>0</v>
      </c>
      <c r="E230" s="102">
        <f>SUMIF('PAAAS 2022'!$C$4:$C$251,$B230,'PAAAS 2022'!$T$4:$T$251)</f>
        <v>0</v>
      </c>
      <c r="F230" s="102">
        <f>SUMIF('PAAAS 2022'!$C$4:$C$251,$B230,'PAAAS 2022'!$U$4:$U$251)</f>
        <v>2700000</v>
      </c>
      <c r="G230" s="102">
        <f>SUMIF('PAAAS 2022'!$C$4:$C$251,$B230,'PAAAS 2022'!$V$4:$V$251)</f>
        <v>0</v>
      </c>
      <c r="H230" s="102">
        <f>SUMIF('PAAAS 2022'!$C$4:$C$251,$B230,'PAAAS 2022'!$W$4:$W$251)</f>
        <v>0</v>
      </c>
      <c r="I230" s="102">
        <f>SUMIF('PAAAS 2022'!$C$4:$C$251,$B230,'PAAAS 2022'!$X$4:$X$251)</f>
        <v>0</v>
      </c>
      <c r="J230" s="102">
        <f>SUMIF('PAAAS 2022'!$C$4:$C$251,$B230,'PAAAS 2022'!$Y$4:$Y$251)</f>
        <v>0</v>
      </c>
      <c r="K230" s="106">
        <f t="shared" si="7"/>
        <v>2700000</v>
      </c>
      <c r="L230" s="108">
        <f t="shared" si="11"/>
        <v>0</v>
      </c>
      <c r="M230" s="107"/>
      <c r="N230" s="108">
        <f t="shared" si="9"/>
        <v>0</v>
      </c>
      <c r="O230" s="108">
        <f t="shared" si="10"/>
        <v>2700000</v>
      </c>
      <c r="P230" s="98"/>
      <c r="Q230" s="98"/>
      <c r="R230" s="98"/>
      <c r="S230" s="98"/>
      <c r="T230" s="98"/>
      <c r="U230" s="98"/>
      <c r="V230" s="98"/>
    </row>
    <row r="231" spans="1:22" ht="12" customHeight="1" x14ac:dyDescent="0.25">
      <c r="A231" s="52">
        <v>3</v>
      </c>
      <c r="B231" s="52">
        <v>3942</v>
      </c>
      <c r="C231" s="53" t="s">
        <v>356</v>
      </c>
      <c r="D231" s="102">
        <f>SUMIF('PAAAS 2022'!$C$4:$C$251,$B231,'PAAAS 2022'!$S$4:$S$251)</f>
        <v>0</v>
      </c>
      <c r="E231" s="102">
        <f>SUMIF('PAAAS 2022'!$C$4:$C$251,$B231,'PAAAS 2022'!$T$4:$T$251)</f>
        <v>0</v>
      </c>
      <c r="F231" s="102">
        <f>SUMIF('PAAAS 2022'!$C$4:$C$251,$B231,'PAAAS 2022'!$U$4:$U$251)</f>
        <v>0</v>
      </c>
      <c r="G231" s="102">
        <f>SUMIF('PAAAS 2022'!$C$4:$C$251,$B231,'PAAAS 2022'!$V$4:$V$251)</f>
        <v>0</v>
      </c>
      <c r="H231" s="102">
        <f>SUMIF('PAAAS 2022'!$C$4:$C$251,$B231,'PAAAS 2022'!$W$4:$W$251)</f>
        <v>0</v>
      </c>
      <c r="I231" s="102">
        <f>SUMIF('PAAAS 2022'!$C$4:$C$251,$B231,'PAAAS 2022'!$X$4:$X$251)</f>
        <v>0</v>
      </c>
      <c r="J231" s="102">
        <f>SUMIF('PAAAS 2022'!$C$4:$C$251,$B231,'PAAAS 2022'!$Y$4:$Y$251)</f>
        <v>0</v>
      </c>
      <c r="K231" s="106">
        <f t="shared" si="7"/>
        <v>0</v>
      </c>
      <c r="L231" s="108">
        <f t="shared" si="11"/>
        <v>0</v>
      </c>
      <c r="M231" s="103"/>
      <c r="N231" s="108">
        <f t="shared" si="9"/>
        <v>0</v>
      </c>
      <c r="O231" s="108">
        <f t="shared" si="10"/>
        <v>0</v>
      </c>
      <c r="P231" s="92"/>
      <c r="Q231" s="92"/>
      <c r="R231" s="92"/>
      <c r="S231" s="92"/>
      <c r="T231" s="92"/>
      <c r="U231" s="92"/>
      <c r="V231" s="92"/>
    </row>
    <row r="232" spans="1:22" ht="12" customHeight="1" x14ac:dyDescent="0.25">
      <c r="A232" s="52">
        <v>3</v>
      </c>
      <c r="B232" s="52">
        <v>3943</v>
      </c>
      <c r="C232" s="53" t="s">
        <v>357</v>
      </c>
      <c r="D232" s="102">
        <f>SUMIF('PAAAS 2022'!$C$4:$C$251,$B232,'PAAAS 2022'!$S$4:$S$251)</f>
        <v>0</v>
      </c>
      <c r="E232" s="102">
        <f>SUMIF('PAAAS 2022'!$C$4:$C$251,$B232,'PAAAS 2022'!$T$4:$T$251)</f>
        <v>0</v>
      </c>
      <c r="F232" s="102">
        <f>SUMIF('PAAAS 2022'!$C$4:$C$251,$B232,'PAAAS 2022'!$U$4:$U$251)</f>
        <v>0</v>
      </c>
      <c r="G232" s="102">
        <f>SUMIF('PAAAS 2022'!$C$4:$C$251,$B232,'PAAAS 2022'!$V$4:$V$251)</f>
        <v>0</v>
      </c>
      <c r="H232" s="102">
        <f>SUMIF('PAAAS 2022'!$C$4:$C$251,$B232,'PAAAS 2022'!$W$4:$W$251)</f>
        <v>0</v>
      </c>
      <c r="I232" s="102">
        <f>SUMIF('PAAAS 2022'!$C$4:$C$251,$B232,'PAAAS 2022'!$X$4:$X$251)</f>
        <v>0</v>
      </c>
      <c r="J232" s="102">
        <f>SUMIF('PAAAS 2022'!$C$4:$C$251,$B232,'PAAAS 2022'!$Y$4:$Y$251)</f>
        <v>0</v>
      </c>
      <c r="K232" s="106">
        <f t="shared" si="7"/>
        <v>0</v>
      </c>
      <c r="L232" s="108">
        <f t="shared" si="11"/>
        <v>0</v>
      </c>
      <c r="M232" s="103"/>
      <c r="N232" s="108">
        <f t="shared" si="9"/>
        <v>0</v>
      </c>
      <c r="O232" s="108">
        <f t="shared" si="10"/>
        <v>0</v>
      </c>
      <c r="P232" s="92"/>
      <c r="Q232" s="92"/>
      <c r="R232" s="92"/>
      <c r="S232" s="92"/>
      <c r="T232" s="92"/>
      <c r="U232" s="92"/>
      <c r="V232" s="92"/>
    </row>
    <row r="233" spans="1:22" ht="12" customHeight="1" x14ac:dyDescent="0.25">
      <c r="A233" s="52">
        <v>3</v>
      </c>
      <c r="B233" s="52">
        <v>3944</v>
      </c>
      <c r="C233" s="53" t="s">
        <v>358</v>
      </c>
      <c r="D233" s="102">
        <f>SUMIF('PAAAS 2022'!$C$4:$C$251,$B233,'PAAAS 2022'!$S$4:$S$251)</f>
        <v>0</v>
      </c>
      <c r="E233" s="102">
        <f>SUMIF('PAAAS 2022'!$C$4:$C$251,$B233,'PAAAS 2022'!$T$4:$T$251)</f>
        <v>0</v>
      </c>
      <c r="F233" s="102">
        <f>SUMIF('PAAAS 2022'!$C$4:$C$251,$B233,'PAAAS 2022'!$U$4:$U$251)</f>
        <v>0</v>
      </c>
      <c r="G233" s="102">
        <f>SUMIF('PAAAS 2022'!$C$4:$C$251,$B233,'PAAAS 2022'!$V$4:$V$251)</f>
        <v>0</v>
      </c>
      <c r="H233" s="102">
        <f>SUMIF('PAAAS 2022'!$C$4:$C$251,$B233,'PAAAS 2022'!$W$4:$W$251)</f>
        <v>0</v>
      </c>
      <c r="I233" s="102">
        <f>SUMIF('PAAAS 2022'!$C$4:$C$251,$B233,'PAAAS 2022'!$X$4:$X$251)</f>
        <v>0</v>
      </c>
      <c r="J233" s="102">
        <f>SUMIF('PAAAS 2022'!$C$4:$C$251,$B233,'PAAAS 2022'!$Y$4:$Y$251)</f>
        <v>0</v>
      </c>
      <c r="K233" s="106">
        <f t="shared" si="7"/>
        <v>0</v>
      </c>
      <c r="L233" s="108">
        <f t="shared" si="11"/>
        <v>0</v>
      </c>
      <c r="M233" s="103"/>
      <c r="N233" s="108">
        <f t="shared" si="9"/>
        <v>0</v>
      </c>
      <c r="O233" s="108">
        <f t="shared" si="10"/>
        <v>0</v>
      </c>
      <c r="P233" s="92"/>
      <c r="Q233" s="92"/>
      <c r="R233" s="92"/>
      <c r="S233" s="92"/>
      <c r="T233" s="92"/>
      <c r="U233" s="92"/>
      <c r="V233" s="92"/>
    </row>
    <row r="234" spans="1:22" ht="12" customHeight="1" x14ac:dyDescent="0.25">
      <c r="A234" s="104">
        <v>3</v>
      </c>
      <c r="B234" s="104">
        <v>3951</v>
      </c>
      <c r="C234" s="105" t="s">
        <v>359</v>
      </c>
      <c r="D234" s="102">
        <f>SUMIF('PAAAS 2022'!$C$4:$C$251,$B234,'PAAAS 2022'!$S$4:$S$251)</f>
        <v>0</v>
      </c>
      <c r="E234" s="102">
        <f>SUMIF('PAAAS 2022'!$C$4:$C$251,$B234,'PAAAS 2022'!$T$4:$T$251)</f>
        <v>0</v>
      </c>
      <c r="F234" s="102">
        <f>SUMIF('PAAAS 2022'!$C$4:$C$251,$B234,'PAAAS 2022'!$U$4:$U$251)</f>
        <v>0</v>
      </c>
      <c r="G234" s="102">
        <f>SUMIF('PAAAS 2022'!$C$4:$C$251,$B234,'PAAAS 2022'!$V$4:$V$251)</f>
        <v>0</v>
      </c>
      <c r="H234" s="102">
        <f>SUMIF('PAAAS 2022'!$C$4:$C$251,$B234,'PAAAS 2022'!$W$4:$W$251)</f>
        <v>0</v>
      </c>
      <c r="I234" s="102">
        <f>SUMIF('PAAAS 2022'!$C$4:$C$251,$B234,'PAAAS 2022'!$X$4:$X$251)</f>
        <v>0</v>
      </c>
      <c r="J234" s="102">
        <f>SUMIF('PAAAS 2022'!$C$4:$C$251,$B234,'PAAAS 2022'!$Y$4:$Y$251)</f>
        <v>0</v>
      </c>
      <c r="K234" s="106">
        <f t="shared" si="7"/>
        <v>0</v>
      </c>
      <c r="L234" s="108">
        <f t="shared" si="11"/>
        <v>0</v>
      </c>
      <c r="M234" s="107"/>
      <c r="N234" s="108">
        <f t="shared" si="9"/>
        <v>0</v>
      </c>
      <c r="O234" s="108">
        <f t="shared" si="10"/>
        <v>0</v>
      </c>
      <c r="P234" s="98"/>
      <c r="Q234" s="98"/>
      <c r="R234" s="98"/>
      <c r="S234" s="98"/>
      <c r="T234" s="98"/>
      <c r="U234" s="98"/>
      <c r="V234" s="98"/>
    </row>
    <row r="235" spans="1:22" ht="12" customHeight="1" x14ac:dyDescent="0.25">
      <c r="A235" s="52">
        <v>3</v>
      </c>
      <c r="B235" s="52">
        <v>3961</v>
      </c>
      <c r="C235" s="53" t="s">
        <v>360</v>
      </c>
      <c r="D235" s="102">
        <f>SUMIF('PAAAS 2022'!$C$4:$C$251,$B235,'PAAAS 2022'!$S$4:$S$251)</f>
        <v>0</v>
      </c>
      <c r="E235" s="102">
        <f>SUMIF('PAAAS 2022'!$C$4:$C$251,$B235,'PAAAS 2022'!$T$4:$T$251)</f>
        <v>0</v>
      </c>
      <c r="F235" s="102">
        <f>SUMIF('PAAAS 2022'!$C$4:$C$251,$B235,'PAAAS 2022'!$U$4:$U$251)</f>
        <v>0</v>
      </c>
      <c r="G235" s="102">
        <f>SUMIF('PAAAS 2022'!$C$4:$C$251,$B235,'PAAAS 2022'!$V$4:$V$251)</f>
        <v>0</v>
      </c>
      <c r="H235" s="102">
        <f>SUMIF('PAAAS 2022'!$C$4:$C$251,$B235,'PAAAS 2022'!$W$4:$W$251)</f>
        <v>0</v>
      </c>
      <c r="I235" s="102">
        <f>SUMIF('PAAAS 2022'!$C$4:$C$251,$B235,'PAAAS 2022'!$X$4:$X$251)</f>
        <v>0</v>
      </c>
      <c r="J235" s="102">
        <f>SUMIF('PAAAS 2022'!$C$4:$C$251,$B235,'PAAAS 2022'!$Y$4:$Y$251)</f>
        <v>0</v>
      </c>
      <c r="K235" s="106">
        <f t="shared" si="7"/>
        <v>0</v>
      </c>
      <c r="L235" s="108">
        <f t="shared" si="11"/>
        <v>0</v>
      </c>
      <c r="M235" s="103"/>
      <c r="N235" s="108">
        <f t="shared" si="9"/>
        <v>0</v>
      </c>
      <c r="O235" s="108">
        <f t="shared" si="10"/>
        <v>0</v>
      </c>
      <c r="P235" s="92"/>
      <c r="Q235" s="92"/>
      <c r="R235" s="92"/>
      <c r="S235" s="92"/>
      <c r="T235" s="92"/>
      <c r="U235" s="92"/>
      <c r="V235" s="92"/>
    </row>
    <row r="236" spans="1:22" ht="12" customHeight="1" x14ac:dyDescent="0.25">
      <c r="A236" s="52">
        <v>3</v>
      </c>
      <c r="B236" s="52">
        <v>3962</v>
      </c>
      <c r="C236" s="53" t="s">
        <v>361</v>
      </c>
      <c r="D236" s="102">
        <f>SUMIF('PAAAS 2022'!$C$4:$C$251,$B236,'PAAAS 2022'!$S$4:$S$251)</f>
        <v>0</v>
      </c>
      <c r="E236" s="102">
        <f>SUMIF('PAAAS 2022'!$C$4:$C$251,$B236,'PAAAS 2022'!$T$4:$T$251)</f>
        <v>0</v>
      </c>
      <c r="F236" s="102">
        <f>SUMIF('PAAAS 2022'!$C$4:$C$251,$B236,'PAAAS 2022'!$U$4:$U$251)</f>
        <v>0</v>
      </c>
      <c r="G236" s="102">
        <f>SUMIF('PAAAS 2022'!$C$4:$C$251,$B236,'PAAAS 2022'!$V$4:$V$251)</f>
        <v>0</v>
      </c>
      <c r="H236" s="102">
        <f>SUMIF('PAAAS 2022'!$C$4:$C$251,$B236,'PAAAS 2022'!$W$4:$W$251)</f>
        <v>0</v>
      </c>
      <c r="I236" s="102">
        <f>SUMIF('PAAAS 2022'!$C$4:$C$251,$B236,'PAAAS 2022'!$X$4:$X$251)</f>
        <v>0</v>
      </c>
      <c r="J236" s="102">
        <f>SUMIF('PAAAS 2022'!$C$4:$C$251,$B236,'PAAAS 2022'!$Y$4:$Y$251)</f>
        <v>0</v>
      </c>
      <c r="K236" s="106">
        <f t="shared" si="7"/>
        <v>0</v>
      </c>
      <c r="L236" s="108">
        <f t="shared" si="11"/>
        <v>0</v>
      </c>
      <c r="M236" s="103"/>
      <c r="N236" s="108">
        <f t="shared" si="9"/>
        <v>0</v>
      </c>
      <c r="O236" s="108">
        <f t="shared" si="10"/>
        <v>0</v>
      </c>
      <c r="P236" s="92"/>
      <c r="Q236" s="92"/>
      <c r="R236" s="92"/>
      <c r="S236" s="92"/>
      <c r="T236" s="92"/>
      <c r="U236" s="92"/>
      <c r="V236" s="92"/>
    </row>
    <row r="237" spans="1:22" ht="12" customHeight="1" x14ac:dyDescent="0.25">
      <c r="A237" s="104">
        <v>3</v>
      </c>
      <c r="B237" s="104">
        <v>3981</v>
      </c>
      <c r="C237" s="105" t="s">
        <v>92</v>
      </c>
      <c r="D237" s="102">
        <f>SUMIF('PAAAS 2022'!$C$4:$C$251,$B237,'PAAAS 2022'!$S$4:$S$251)</f>
        <v>0</v>
      </c>
      <c r="E237" s="102">
        <f>SUMIF('PAAAS 2022'!$C$4:$C$251,$B237,'PAAAS 2022'!$T$4:$T$251)</f>
        <v>1000</v>
      </c>
      <c r="F237" s="102">
        <f>SUMIF('PAAAS 2022'!$C$4:$C$251,$B237,'PAAAS 2022'!$U$4:$U$251)</f>
        <v>0</v>
      </c>
      <c r="G237" s="102">
        <f>SUMIF('PAAAS 2022'!$C$4:$C$251,$B237,'PAAAS 2022'!$V$4:$V$251)</f>
        <v>0</v>
      </c>
      <c r="H237" s="102">
        <f>SUMIF('PAAAS 2022'!$C$4:$C$251,$B237,'PAAAS 2022'!$W$4:$W$251)</f>
        <v>0</v>
      </c>
      <c r="I237" s="102">
        <f>SUMIF('PAAAS 2022'!$C$4:$C$251,$B237,'PAAAS 2022'!$X$4:$X$251)</f>
        <v>0</v>
      </c>
      <c r="J237" s="102">
        <f>SUMIF('PAAAS 2022'!$C$4:$C$251,$B237,'PAAAS 2022'!$Y$4:$Y$251)</f>
        <v>0</v>
      </c>
      <c r="K237" s="106">
        <f t="shared" si="7"/>
        <v>1000</v>
      </c>
      <c r="L237" s="108">
        <f t="shared" si="11"/>
        <v>1000</v>
      </c>
      <c r="M237" s="107"/>
      <c r="N237" s="108">
        <f t="shared" si="9"/>
        <v>0</v>
      </c>
      <c r="O237" s="108">
        <f t="shared" si="10"/>
        <v>0</v>
      </c>
      <c r="P237" s="98"/>
      <c r="Q237" s="98"/>
      <c r="R237" s="98"/>
      <c r="S237" s="98"/>
      <c r="T237" s="98"/>
      <c r="U237" s="98"/>
      <c r="V237" s="98"/>
    </row>
    <row r="238" spans="1:22" ht="12" customHeight="1" x14ac:dyDescent="0.25">
      <c r="A238" s="52">
        <v>3</v>
      </c>
      <c r="B238" s="52">
        <v>3991</v>
      </c>
      <c r="C238" s="53" t="s">
        <v>362</v>
      </c>
      <c r="D238" s="102">
        <f>SUMIF('PAAAS 2022'!$C$4:$C$251,$B238,'PAAAS 2022'!$S$4:$S$251)</f>
        <v>0</v>
      </c>
      <c r="E238" s="102">
        <f>SUMIF('PAAAS 2022'!$C$4:$C$251,$B238,'PAAAS 2022'!$T$4:$T$251)</f>
        <v>0</v>
      </c>
      <c r="F238" s="102">
        <f>SUMIF('PAAAS 2022'!$C$4:$C$251,$B238,'PAAAS 2022'!$U$4:$U$251)</f>
        <v>0</v>
      </c>
      <c r="G238" s="102">
        <f>SUMIF('PAAAS 2022'!$C$4:$C$251,$B238,'PAAAS 2022'!$V$4:$V$251)</f>
        <v>0</v>
      </c>
      <c r="H238" s="102">
        <f>SUMIF('PAAAS 2022'!$C$4:$C$251,$B238,'PAAAS 2022'!$W$4:$W$251)</f>
        <v>0</v>
      </c>
      <c r="I238" s="102">
        <f>SUMIF('PAAAS 2022'!$C$4:$C$251,$B238,'PAAAS 2022'!$X$4:$X$251)</f>
        <v>0</v>
      </c>
      <c r="J238" s="102">
        <f>SUMIF('PAAAS 2022'!$C$4:$C$251,$B238,'PAAAS 2022'!$Y$4:$Y$251)</f>
        <v>0</v>
      </c>
      <c r="K238" s="106">
        <f t="shared" si="7"/>
        <v>0</v>
      </c>
      <c r="L238" s="108">
        <f t="shared" si="11"/>
        <v>0</v>
      </c>
      <c r="M238" s="103"/>
      <c r="N238" s="108">
        <f t="shared" si="9"/>
        <v>0</v>
      </c>
      <c r="O238" s="108">
        <f t="shared" si="10"/>
        <v>0</v>
      </c>
      <c r="P238" s="92"/>
      <c r="Q238" s="92"/>
      <c r="R238" s="92"/>
      <c r="S238" s="92"/>
      <c r="T238" s="92"/>
      <c r="U238" s="92"/>
      <c r="V238" s="92"/>
    </row>
    <row r="239" spans="1:22" ht="12" customHeight="1" x14ac:dyDescent="0.25">
      <c r="A239" s="104">
        <v>3</v>
      </c>
      <c r="B239" s="104">
        <v>3992</v>
      </c>
      <c r="C239" s="105" t="s">
        <v>363</v>
      </c>
      <c r="D239" s="102">
        <f>SUMIF('PAAAS 2022'!$C$4:$C$251,$B239,'PAAAS 2022'!$S$4:$S$251)</f>
        <v>1400000</v>
      </c>
      <c r="E239" s="102">
        <f>SUMIF('PAAAS 2022'!$C$4:$C$251,$B239,'PAAAS 2022'!$T$4:$T$251)</f>
        <v>0</v>
      </c>
      <c r="F239" s="102">
        <f>SUMIF('PAAAS 2022'!$C$4:$C$251,$B239,'PAAAS 2022'!$U$4:$U$251)</f>
        <v>0</v>
      </c>
      <c r="G239" s="102">
        <f>SUMIF('PAAAS 2022'!$C$4:$C$251,$B239,'PAAAS 2022'!$V$4:$V$251)</f>
        <v>0</v>
      </c>
      <c r="H239" s="102">
        <f>SUMIF('PAAAS 2022'!$C$4:$C$251,$B239,'PAAAS 2022'!$W$4:$W$251)</f>
        <v>0</v>
      </c>
      <c r="I239" s="102">
        <f>SUMIF('PAAAS 2022'!$C$4:$C$251,$B239,'PAAAS 2022'!$X$4:$X$251)</f>
        <v>0</v>
      </c>
      <c r="J239" s="102">
        <f>SUMIF('PAAAS 2022'!$C$4:$C$251,$B239,'PAAAS 2022'!$Y$4:$Y$251)</f>
        <v>0</v>
      </c>
      <c r="K239" s="106">
        <f t="shared" si="7"/>
        <v>1400000</v>
      </c>
      <c r="L239" s="108">
        <f t="shared" si="11"/>
        <v>0</v>
      </c>
      <c r="M239" s="107"/>
      <c r="N239" s="108">
        <f t="shared" si="9"/>
        <v>1400000</v>
      </c>
      <c r="O239" s="108">
        <f t="shared" si="10"/>
        <v>0</v>
      </c>
      <c r="P239" s="98"/>
      <c r="Q239" s="98"/>
      <c r="R239" s="98"/>
      <c r="S239" s="98"/>
      <c r="T239" s="98"/>
      <c r="U239" s="98"/>
      <c r="V239" s="98"/>
    </row>
    <row r="240" spans="1:22" ht="12" customHeight="1" x14ac:dyDescent="0.25">
      <c r="A240" s="52">
        <v>3</v>
      </c>
      <c r="B240" s="52">
        <v>3993</v>
      </c>
      <c r="C240" s="53" t="s">
        <v>364</v>
      </c>
      <c r="D240" s="102">
        <f>SUMIF('PAAAS 2022'!$C$4:$C$251,$B240,'PAAAS 2022'!$S$4:$S$251)</f>
        <v>0</v>
      </c>
      <c r="E240" s="102">
        <f>SUMIF('PAAAS 2022'!$C$4:$C$251,$B240,'PAAAS 2022'!$T$4:$T$251)</f>
        <v>0</v>
      </c>
      <c r="F240" s="102">
        <f>SUMIF('PAAAS 2022'!$C$4:$C$251,$B240,'PAAAS 2022'!$U$4:$U$251)</f>
        <v>0</v>
      </c>
      <c r="G240" s="102">
        <f>SUMIF('PAAAS 2022'!$C$4:$C$251,$B240,'PAAAS 2022'!$V$4:$V$251)</f>
        <v>0</v>
      </c>
      <c r="H240" s="102">
        <f>SUMIF('PAAAS 2022'!$C$4:$C$251,$B240,'PAAAS 2022'!$W$4:$W$251)</f>
        <v>0</v>
      </c>
      <c r="I240" s="102">
        <f>SUMIF('PAAAS 2022'!$C$4:$C$251,$B240,'PAAAS 2022'!$X$4:$X$251)</f>
        <v>0</v>
      </c>
      <c r="J240" s="102">
        <f>SUMIF('PAAAS 2022'!$C$4:$C$251,$B240,'PAAAS 2022'!$Y$4:$Y$251)</f>
        <v>0</v>
      </c>
      <c r="K240" s="106">
        <f t="shared" si="7"/>
        <v>0</v>
      </c>
      <c r="L240" s="108">
        <f t="shared" si="11"/>
        <v>0</v>
      </c>
      <c r="M240" s="103"/>
      <c r="N240" s="108">
        <f t="shared" si="9"/>
        <v>0</v>
      </c>
      <c r="O240" s="108">
        <f t="shared" si="10"/>
        <v>0</v>
      </c>
      <c r="P240" s="92"/>
      <c r="Q240" s="92"/>
      <c r="R240" s="92"/>
      <c r="S240" s="92"/>
      <c r="T240" s="92"/>
      <c r="U240" s="92"/>
      <c r="V240" s="92"/>
    </row>
    <row r="241" spans="1:22" ht="12" customHeight="1" x14ac:dyDescent="0.25">
      <c r="A241" s="52">
        <v>3</v>
      </c>
      <c r="B241" s="52">
        <v>3994</v>
      </c>
      <c r="C241" s="53" t="s">
        <v>365</v>
      </c>
      <c r="D241" s="102">
        <f>SUMIF('PAAAS 2022'!$C$4:$C$251,$B241,'PAAAS 2022'!$S$4:$S$251)</f>
        <v>0</v>
      </c>
      <c r="E241" s="102">
        <f>SUMIF('PAAAS 2022'!$C$4:$C$251,$B241,'PAAAS 2022'!$T$4:$T$251)</f>
        <v>0</v>
      </c>
      <c r="F241" s="102">
        <f>SUMIF('PAAAS 2022'!$C$4:$C$251,$B241,'PAAAS 2022'!$U$4:$U$251)</f>
        <v>0</v>
      </c>
      <c r="G241" s="102">
        <f>SUMIF('PAAAS 2022'!$C$4:$C$251,$B241,'PAAAS 2022'!$V$4:$V$251)</f>
        <v>0</v>
      </c>
      <c r="H241" s="102">
        <f>SUMIF('PAAAS 2022'!$C$4:$C$251,$B241,'PAAAS 2022'!$W$4:$W$251)</f>
        <v>0</v>
      </c>
      <c r="I241" s="102">
        <f>SUMIF('PAAAS 2022'!$C$4:$C$251,$B241,'PAAAS 2022'!$X$4:$X$251)</f>
        <v>0</v>
      </c>
      <c r="J241" s="102">
        <f>SUMIF('PAAAS 2022'!$C$4:$C$251,$B241,'PAAAS 2022'!$Y$4:$Y$251)</f>
        <v>0</v>
      </c>
      <c r="K241" s="106">
        <f t="shared" si="7"/>
        <v>0</v>
      </c>
      <c r="L241" s="108">
        <f t="shared" si="11"/>
        <v>0</v>
      </c>
      <c r="M241" s="103"/>
      <c r="N241" s="108">
        <f t="shared" si="9"/>
        <v>0</v>
      </c>
      <c r="O241" s="108">
        <f t="shared" si="10"/>
        <v>0</v>
      </c>
      <c r="P241" s="92"/>
      <c r="Q241" s="92"/>
      <c r="R241" s="92"/>
      <c r="S241" s="92"/>
      <c r="T241" s="92"/>
      <c r="U241" s="92"/>
      <c r="V241" s="92"/>
    </row>
    <row r="242" spans="1:22" ht="12" customHeight="1" x14ac:dyDescent="0.25">
      <c r="A242" s="52">
        <v>3</v>
      </c>
      <c r="B242" s="52">
        <v>3995</v>
      </c>
      <c r="C242" s="53" t="s">
        <v>366</v>
      </c>
      <c r="D242" s="102">
        <f>SUMIF('PAAAS 2022'!$C$4:$C$251,$B242,'PAAAS 2022'!$S$4:$S$251)</f>
        <v>0</v>
      </c>
      <c r="E242" s="102">
        <f>SUMIF('PAAAS 2022'!$C$4:$C$251,$B242,'PAAAS 2022'!$T$4:$T$251)</f>
        <v>0</v>
      </c>
      <c r="F242" s="102">
        <f>SUMIF('PAAAS 2022'!$C$4:$C$251,$B242,'PAAAS 2022'!$U$4:$U$251)</f>
        <v>0</v>
      </c>
      <c r="G242" s="102">
        <f>SUMIF('PAAAS 2022'!$C$4:$C$251,$B242,'PAAAS 2022'!$V$4:$V$251)</f>
        <v>0</v>
      </c>
      <c r="H242" s="102">
        <f>SUMIF('PAAAS 2022'!$C$4:$C$251,$B242,'PAAAS 2022'!$W$4:$W$251)</f>
        <v>0</v>
      </c>
      <c r="I242" s="102">
        <f>SUMIF('PAAAS 2022'!$C$4:$C$251,$B242,'PAAAS 2022'!$X$4:$X$251)</f>
        <v>0</v>
      </c>
      <c r="J242" s="102">
        <f>SUMIF('PAAAS 2022'!$C$4:$C$251,$B242,'PAAAS 2022'!$Y$4:$Y$251)</f>
        <v>0</v>
      </c>
      <c r="K242" s="106">
        <f t="shared" si="7"/>
        <v>0</v>
      </c>
      <c r="L242" s="108">
        <f t="shared" si="11"/>
        <v>0</v>
      </c>
      <c r="M242" s="103"/>
      <c r="N242" s="108">
        <f t="shared" si="9"/>
        <v>0</v>
      </c>
      <c r="O242" s="108">
        <f t="shared" si="10"/>
        <v>0</v>
      </c>
      <c r="P242" s="92"/>
      <c r="Q242" s="92"/>
      <c r="R242" s="92"/>
      <c r="S242" s="92"/>
      <c r="T242" s="92"/>
      <c r="U242" s="92"/>
      <c r="V242" s="92"/>
    </row>
    <row r="243" spans="1:22" ht="12" customHeight="1" x14ac:dyDescent="0.25">
      <c r="A243" s="52">
        <v>3</v>
      </c>
      <c r="B243" s="104">
        <v>3996</v>
      </c>
      <c r="C243" s="53" t="s">
        <v>367</v>
      </c>
      <c r="D243" s="102">
        <f>SUMIF('PAAAS 2022'!$C$4:$C$251,$B243,'PAAAS 2022'!$S$4:$S$251)</f>
        <v>0</v>
      </c>
      <c r="E243" s="102">
        <f>SUMIF('PAAAS 2022'!$C$4:$C$251,$B243,'PAAAS 2022'!$T$4:$T$251)</f>
        <v>0</v>
      </c>
      <c r="F243" s="102">
        <f>SUMIF('PAAAS 2022'!$C$4:$C$251,$B243,'PAAAS 2022'!$U$4:$U$251)</f>
        <v>0</v>
      </c>
      <c r="G243" s="102">
        <f>SUMIF('PAAAS 2022'!$C$4:$C$251,$B243,'PAAAS 2022'!$V$4:$V$251)</f>
        <v>0</v>
      </c>
      <c r="H243" s="102">
        <f>SUMIF('PAAAS 2022'!$C$4:$C$251,$B243,'PAAAS 2022'!$W$4:$W$251)</f>
        <v>0</v>
      </c>
      <c r="I243" s="102">
        <f>SUMIF('PAAAS 2022'!$C$4:$C$251,$B243,'PAAAS 2022'!$X$4:$X$251)</f>
        <v>0</v>
      </c>
      <c r="J243" s="102">
        <f>SUMIF('PAAAS 2022'!$C$4:$C$251,$B243,'PAAAS 2022'!$Y$4:$Y$251)</f>
        <v>0</v>
      </c>
      <c r="K243" s="106">
        <f t="shared" si="7"/>
        <v>0</v>
      </c>
      <c r="L243" s="108">
        <f t="shared" si="11"/>
        <v>0</v>
      </c>
      <c r="M243" s="103"/>
      <c r="N243" s="108">
        <f t="shared" si="9"/>
        <v>0</v>
      </c>
      <c r="O243" s="108">
        <f t="shared" si="10"/>
        <v>0</v>
      </c>
      <c r="P243" s="92"/>
      <c r="Q243" s="92"/>
      <c r="R243" s="92"/>
      <c r="S243" s="92"/>
      <c r="T243" s="92"/>
      <c r="U243" s="92"/>
      <c r="V243" s="92"/>
    </row>
    <row r="244" spans="1:22" ht="12" customHeight="1" x14ac:dyDescent="0.25">
      <c r="A244" s="104">
        <v>4</v>
      </c>
      <c r="B244" s="104">
        <v>4412</v>
      </c>
      <c r="C244" s="105" t="s">
        <v>368</v>
      </c>
      <c r="D244" s="102">
        <f>SUMIF('PAAAS 2022'!$C$4:$C$251,$B244,'PAAAS 2022'!$S$4:$S$251)</f>
        <v>0</v>
      </c>
      <c r="E244" s="102">
        <f>SUMIF('PAAAS 2022'!$C$4:$C$251,$B244,'PAAAS 2022'!$T$4:$T$251)</f>
        <v>0</v>
      </c>
      <c r="F244" s="102">
        <f>SUMIF('PAAAS 2022'!$C$4:$C$251,$B244,'PAAAS 2022'!$U$4:$U$251)</f>
        <v>350000</v>
      </c>
      <c r="G244" s="102">
        <f>SUMIF('PAAAS 2022'!$C$4:$C$251,$B244,'PAAAS 2022'!$V$4:$V$251)</f>
        <v>0</v>
      </c>
      <c r="H244" s="102">
        <f>SUMIF('PAAAS 2022'!$C$4:$C$251,$B244,'PAAAS 2022'!$W$4:$W$251)</f>
        <v>0</v>
      </c>
      <c r="I244" s="102">
        <f>SUMIF('PAAAS 2022'!$C$4:$C$251,$B244,'PAAAS 2022'!$X$4:$X$251)</f>
        <v>0</v>
      </c>
      <c r="J244" s="102">
        <f>SUMIF('PAAAS 2022'!$C$4:$C$251,$B244,'PAAAS 2022'!$Y$4:$Y$251)</f>
        <v>0</v>
      </c>
      <c r="K244" s="106">
        <f t="shared" si="7"/>
        <v>350000</v>
      </c>
      <c r="L244" s="108">
        <f t="shared" si="11"/>
        <v>0</v>
      </c>
      <c r="M244" s="107"/>
      <c r="N244" s="108">
        <f t="shared" si="9"/>
        <v>0</v>
      </c>
      <c r="O244" s="108">
        <f t="shared" si="10"/>
        <v>350000</v>
      </c>
      <c r="P244" s="98"/>
      <c r="Q244" s="98"/>
      <c r="R244" s="98"/>
      <c r="S244" s="98"/>
      <c r="T244" s="98"/>
      <c r="U244" s="98"/>
      <c r="V244" s="98"/>
    </row>
    <row r="245" spans="1:22" ht="12" customHeight="1" x14ac:dyDescent="0.25">
      <c r="A245" s="104">
        <v>4</v>
      </c>
      <c r="B245" s="104">
        <v>4413</v>
      </c>
      <c r="C245" s="53" t="s">
        <v>95</v>
      </c>
      <c r="D245" s="102">
        <f>SUMIF('PAAAS 2022'!$C$4:$C$251,$B245,'PAAAS 2022'!$S$4:$S$251)</f>
        <v>0</v>
      </c>
      <c r="E245" s="102">
        <f>SUMIF('PAAAS 2022'!$C$4:$C$251,$B245,'PAAAS 2022'!$T$4:$T$251)</f>
        <v>0</v>
      </c>
      <c r="F245" s="102">
        <f>SUMIF('PAAAS 2022'!$C$4:$C$251,$B245,'PAAAS 2022'!$U$4:$U$251)</f>
        <v>1000</v>
      </c>
      <c r="G245" s="102">
        <f>SUMIF('PAAAS 2022'!$C$4:$C$251,$B245,'PAAAS 2022'!$V$4:$V$251)</f>
        <v>0</v>
      </c>
      <c r="H245" s="102">
        <f>SUMIF('PAAAS 2022'!$C$4:$C$251,$B245,'PAAAS 2022'!$W$4:$W$251)</f>
        <v>0</v>
      </c>
      <c r="I245" s="102">
        <f>SUMIF('PAAAS 2022'!$C$4:$C$251,$B245,'PAAAS 2022'!$X$4:$X$251)</f>
        <v>0</v>
      </c>
      <c r="J245" s="102">
        <f>SUMIF('PAAAS 2022'!$C$4:$C$251,$B245,'PAAAS 2022'!$Y$4:$Y$251)</f>
        <v>0</v>
      </c>
      <c r="K245" s="106">
        <f t="shared" si="7"/>
        <v>1000</v>
      </c>
      <c r="L245" s="108">
        <f t="shared" si="11"/>
        <v>0</v>
      </c>
      <c r="M245" s="107"/>
      <c r="N245" s="108">
        <f t="shared" si="9"/>
        <v>0</v>
      </c>
      <c r="O245" s="108">
        <f t="shared" si="10"/>
        <v>1000</v>
      </c>
      <c r="P245" s="98"/>
      <c r="Q245" s="98"/>
      <c r="R245" s="98"/>
      <c r="S245" s="98"/>
      <c r="T245" s="98"/>
      <c r="U245" s="98"/>
      <c r="V245" s="98"/>
    </row>
    <row r="246" spans="1:22" ht="12" customHeight="1" x14ac:dyDescent="0.25">
      <c r="A246" s="104">
        <v>4</v>
      </c>
      <c r="B246" s="104">
        <v>4418</v>
      </c>
      <c r="C246" s="105" t="s">
        <v>369</v>
      </c>
      <c r="D246" s="102">
        <f>SUMIF('PAAAS 2022'!$C$4:$C$251,$B246,'PAAAS 2022'!$S$4:$S$251)</f>
        <v>0</v>
      </c>
      <c r="E246" s="102">
        <f>SUMIF('PAAAS 2022'!$C$4:$C$251,$B246,'PAAAS 2022'!$T$4:$T$251)</f>
        <v>0</v>
      </c>
      <c r="F246" s="102">
        <f>SUMIF('PAAAS 2022'!$C$4:$C$251,$B246,'PAAAS 2022'!$U$4:$U$251)</f>
        <v>1000</v>
      </c>
      <c r="G246" s="102">
        <f>SUMIF('PAAAS 2022'!$C$4:$C$251,$B246,'PAAAS 2022'!$V$4:$V$251)</f>
        <v>0</v>
      </c>
      <c r="H246" s="102">
        <f>SUMIF('PAAAS 2022'!$C$4:$C$251,$B246,'PAAAS 2022'!$W$4:$W$251)</f>
        <v>0</v>
      </c>
      <c r="I246" s="102">
        <f>SUMIF('PAAAS 2022'!$C$4:$C$251,$B246,'PAAAS 2022'!$X$4:$X$251)</f>
        <v>0</v>
      </c>
      <c r="J246" s="102">
        <f>SUMIF('PAAAS 2022'!$C$4:$C$251,$B246,'PAAAS 2022'!$Y$4:$Y$251)</f>
        <v>0</v>
      </c>
      <c r="K246" s="106">
        <f t="shared" si="7"/>
        <v>1000</v>
      </c>
      <c r="L246" s="108">
        <f t="shared" si="11"/>
        <v>0</v>
      </c>
      <c r="M246" s="107"/>
      <c r="N246" s="108">
        <f t="shared" si="9"/>
        <v>0</v>
      </c>
      <c r="O246" s="108">
        <f t="shared" si="10"/>
        <v>1000</v>
      </c>
      <c r="P246" s="98"/>
      <c r="Q246" s="98"/>
      <c r="R246" s="98"/>
      <c r="S246" s="98"/>
      <c r="T246" s="98"/>
      <c r="U246" s="98"/>
      <c r="V246" s="98"/>
    </row>
    <row r="247" spans="1:22" ht="12" customHeight="1" x14ac:dyDescent="0.25">
      <c r="A247" s="104">
        <v>4</v>
      </c>
      <c r="B247" s="104">
        <v>4421</v>
      </c>
      <c r="C247" s="105" t="s">
        <v>370</v>
      </c>
      <c r="D247" s="102">
        <f>SUMIF('PAAAS 2022'!$C$4:$C$251,$B247,'PAAAS 2022'!$S$4:$S$251)</f>
        <v>0</v>
      </c>
      <c r="E247" s="102">
        <f>SUMIF('PAAAS 2022'!$C$4:$C$251,$B247,'PAAAS 2022'!$T$4:$T$251)</f>
        <v>0</v>
      </c>
      <c r="F247" s="102">
        <f>SUMIF('PAAAS 2022'!$C$4:$C$251,$B247,'PAAAS 2022'!$U$4:$U$251)</f>
        <v>950000</v>
      </c>
      <c r="G247" s="102">
        <f>SUMIF('PAAAS 2022'!$C$4:$C$251,$B247,'PAAAS 2022'!$V$4:$V$251)</f>
        <v>0</v>
      </c>
      <c r="H247" s="102">
        <f>SUMIF('PAAAS 2022'!$C$4:$C$251,$B247,'PAAAS 2022'!$W$4:$W$251)</f>
        <v>0</v>
      </c>
      <c r="I247" s="102">
        <f>SUMIF('PAAAS 2022'!$C$4:$C$251,$B247,'PAAAS 2022'!$X$4:$X$251)</f>
        <v>0</v>
      </c>
      <c r="J247" s="102">
        <f>SUMIF('PAAAS 2022'!$C$4:$C$251,$B247,'PAAAS 2022'!$Y$4:$Y$251)</f>
        <v>0</v>
      </c>
      <c r="K247" s="106">
        <f t="shared" si="7"/>
        <v>950000</v>
      </c>
      <c r="L247" s="108">
        <f t="shared" si="11"/>
        <v>0</v>
      </c>
      <c r="M247" s="107"/>
      <c r="N247" s="108">
        <f t="shared" si="9"/>
        <v>0</v>
      </c>
      <c r="O247" s="108">
        <f t="shared" si="10"/>
        <v>950000</v>
      </c>
      <c r="P247" s="98"/>
      <c r="Q247" s="98"/>
      <c r="R247" s="98"/>
      <c r="S247" s="98"/>
      <c r="T247" s="98"/>
      <c r="U247" s="98"/>
      <c r="V247" s="98"/>
    </row>
    <row r="248" spans="1:22" ht="12" customHeight="1" x14ac:dyDescent="0.25">
      <c r="A248" s="104">
        <v>4</v>
      </c>
      <c r="B248" s="104">
        <v>4422</v>
      </c>
      <c r="C248" s="105" t="s">
        <v>96</v>
      </c>
      <c r="D248" s="102">
        <f>SUMIF('PAAAS 2022'!$C$4:$C$251,$B248,'PAAAS 2022'!$S$4:$S$251)</f>
        <v>0</v>
      </c>
      <c r="E248" s="102">
        <f>SUMIF('PAAAS 2022'!$C$4:$C$251,$B248,'PAAAS 2022'!$T$4:$T$251)</f>
        <v>0</v>
      </c>
      <c r="F248" s="102">
        <f>SUMIF('PAAAS 2022'!$C$4:$C$251,$B248,'PAAAS 2022'!$U$4:$U$251)</f>
        <v>350000</v>
      </c>
      <c r="G248" s="102">
        <f>SUMIF('PAAAS 2022'!$C$4:$C$251,$B248,'PAAAS 2022'!$V$4:$V$251)</f>
        <v>0</v>
      </c>
      <c r="H248" s="102">
        <f>SUMIF('PAAAS 2022'!$C$4:$C$251,$B248,'PAAAS 2022'!$W$4:$W$251)</f>
        <v>0</v>
      </c>
      <c r="I248" s="102">
        <f>SUMIF('PAAAS 2022'!$C$4:$C$251,$B248,'PAAAS 2022'!$X$4:$X$251)</f>
        <v>0</v>
      </c>
      <c r="J248" s="102">
        <f>SUMIF('PAAAS 2022'!$C$4:$C$251,$B248,'PAAAS 2022'!$Y$4:$Y$251)</f>
        <v>0</v>
      </c>
      <c r="K248" s="106">
        <f t="shared" si="7"/>
        <v>350000</v>
      </c>
      <c r="L248" s="108">
        <f t="shared" si="11"/>
        <v>0</v>
      </c>
      <c r="M248" s="107"/>
      <c r="N248" s="108">
        <f t="shared" si="9"/>
        <v>0</v>
      </c>
      <c r="O248" s="108">
        <f t="shared" si="10"/>
        <v>350000</v>
      </c>
      <c r="P248" s="98"/>
      <c r="Q248" s="98"/>
      <c r="R248" s="98"/>
      <c r="S248" s="98"/>
      <c r="T248" s="98"/>
      <c r="U248" s="98"/>
      <c r="V248" s="98"/>
    </row>
    <row r="249" spans="1:22" ht="12" customHeight="1" x14ac:dyDescent="0.25">
      <c r="A249" s="104">
        <v>4</v>
      </c>
      <c r="B249" s="104">
        <v>4423</v>
      </c>
      <c r="C249" s="53" t="s">
        <v>371</v>
      </c>
      <c r="D249" s="102">
        <f>SUMIF('PAAAS 2022'!$C$4:$C$251,$B249,'PAAAS 2022'!$S$4:$S$251)</f>
        <v>0</v>
      </c>
      <c r="E249" s="102">
        <f>SUMIF('PAAAS 2022'!$C$4:$C$251,$B249,'PAAAS 2022'!$T$4:$T$251)</f>
        <v>0</v>
      </c>
      <c r="F249" s="102">
        <f>SUMIF('PAAAS 2022'!$C$4:$C$251,$B249,'PAAAS 2022'!$U$4:$U$251)</f>
        <v>100000</v>
      </c>
      <c r="G249" s="102">
        <f>SUMIF('PAAAS 2022'!$C$4:$C$251,$B249,'PAAAS 2022'!$V$4:$V$251)</f>
        <v>0</v>
      </c>
      <c r="H249" s="102">
        <f>SUMIF('PAAAS 2022'!$C$4:$C$251,$B249,'PAAAS 2022'!$W$4:$W$251)</f>
        <v>0</v>
      </c>
      <c r="I249" s="102">
        <f>SUMIF('PAAAS 2022'!$C$4:$C$251,$B249,'PAAAS 2022'!$X$4:$X$251)</f>
        <v>0</v>
      </c>
      <c r="J249" s="102">
        <f>SUMIF('PAAAS 2022'!$C$4:$C$251,$B249,'PAAAS 2022'!$Y$4:$Y$251)</f>
        <v>0</v>
      </c>
      <c r="K249" s="106">
        <f t="shared" si="7"/>
        <v>100000</v>
      </c>
      <c r="L249" s="108">
        <f t="shared" si="11"/>
        <v>0</v>
      </c>
      <c r="M249" s="107"/>
      <c r="N249" s="108">
        <f t="shared" si="9"/>
        <v>0</v>
      </c>
      <c r="O249" s="108">
        <f t="shared" si="10"/>
        <v>100000</v>
      </c>
      <c r="P249" s="98"/>
      <c r="Q249" s="98"/>
      <c r="R249" s="98"/>
      <c r="S249" s="98"/>
      <c r="T249" s="98"/>
      <c r="U249" s="98"/>
      <c r="V249" s="98"/>
    </row>
    <row r="250" spans="1:22" ht="12" customHeight="1" x14ac:dyDescent="0.25">
      <c r="A250" s="104">
        <v>4</v>
      </c>
      <c r="B250" s="104">
        <v>4424</v>
      </c>
      <c r="C250" s="105" t="s">
        <v>372</v>
      </c>
      <c r="D250" s="102">
        <f>SUMIF('PAAAS 2022'!$C$4:$C$251,$B250,'PAAAS 2022'!$S$4:$S$251)</f>
        <v>0</v>
      </c>
      <c r="E250" s="102">
        <f>SUMIF('PAAAS 2022'!$C$4:$C$251,$B250,'PAAAS 2022'!$T$4:$T$251)</f>
        <v>0</v>
      </c>
      <c r="F250" s="102">
        <f>SUMIF('PAAAS 2022'!$C$4:$C$251,$B250,'PAAAS 2022'!$U$4:$U$251)</f>
        <v>0</v>
      </c>
      <c r="G250" s="102">
        <f>SUMIF('PAAAS 2022'!$C$4:$C$251,$B250,'PAAAS 2022'!$V$4:$V$251)</f>
        <v>0</v>
      </c>
      <c r="H250" s="102">
        <f>SUMIF('PAAAS 2022'!$C$4:$C$251,$B250,'PAAAS 2022'!$W$4:$W$251)</f>
        <v>0</v>
      </c>
      <c r="I250" s="102">
        <f>SUMIF('PAAAS 2022'!$C$4:$C$251,$B250,'PAAAS 2022'!$X$4:$X$251)</f>
        <v>0</v>
      </c>
      <c r="J250" s="102">
        <f>SUMIF('PAAAS 2022'!$C$4:$C$251,$B250,'PAAAS 2022'!$Y$4:$Y$251)</f>
        <v>0</v>
      </c>
      <c r="K250" s="106">
        <f t="shared" si="7"/>
        <v>0</v>
      </c>
      <c r="L250" s="108">
        <f t="shared" si="11"/>
        <v>0</v>
      </c>
      <c r="M250" s="107"/>
      <c r="N250" s="108">
        <f t="shared" si="9"/>
        <v>0</v>
      </c>
      <c r="O250" s="108">
        <f t="shared" si="10"/>
        <v>0</v>
      </c>
      <c r="P250" s="98"/>
      <c r="Q250" s="98"/>
      <c r="R250" s="98"/>
      <c r="S250" s="98"/>
      <c r="T250" s="98"/>
      <c r="U250" s="98"/>
      <c r="V250" s="98"/>
    </row>
    <row r="251" spans="1:22" ht="12" customHeight="1" x14ac:dyDescent="0.25">
      <c r="A251" s="104">
        <v>4</v>
      </c>
      <c r="B251" s="104">
        <v>4451</v>
      </c>
      <c r="C251" s="105" t="s">
        <v>373</v>
      </c>
      <c r="D251" s="102">
        <f>SUMIF('PAAAS 2022'!$C$4:$C$251,$B251,'PAAAS 2022'!$S$4:$S$251)</f>
        <v>0</v>
      </c>
      <c r="E251" s="102">
        <f>SUMIF('PAAAS 2022'!$C$4:$C$251,$B251,'PAAAS 2022'!$T$4:$T$251)</f>
        <v>0</v>
      </c>
      <c r="F251" s="102">
        <f>SUMIF('PAAAS 2022'!$C$4:$C$251,$B251,'PAAAS 2022'!$U$4:$U$251)</f>
        <v>262500</v>
      </c>
      <c r="G251" s="102">
        <f>SUMIF('PAAAS 2022'!$C$4:$C$251,$B251,'PAAAS 2022'!$V$4:$V$251)</f>
        <v>0</v>
      </c>
      <c r="H251" s="102">
        <f>SUMIF('PAAAS 2022'!$C$4:$C$251,$B251,'PAAAS 2022'!$W$4:$W$251)</f>
        <v>0</v>
      </c>
      <c r="I251" s="102">
        <f>SUMIF('PAAAS 2022'!$C$4:$C$251,$B251,'PAAAS 2022'!$X$4:$X$251)</f>
        <v>0</v>
      </c>
      <c r="J251" s="102">
        <f>SUMIF('PAAAS 2022'!$C$4:$C$251,$B251,'PAAAS 2022'!$Y$4:$Y$251)</f>
        <v>0</v>
      </c>
      <c r="K251" s="106">
        <f t="shared" si="7"/>
        <v>262500</v>
      </c>
      <c r="L251" s="108">
        <f t="shared" si="11"/>
        <v>0</v>
      </c>
      <c r="M251" s="107"/>
      <c r="N251" s="108">
        <f t="shared" si="9"/>
        <v>0</v>
      </c>
      <c r="O251" s="108">
        <f t="shared" si="10"/>
        <v>262500</v>
      </c>
      <c r="P251" s="98"/>
      <c r="Q251" s="98"/>
      <c r="R251" s="98"/>
      <c r="S251" s="98"/>
      <c r="T251" s="98"/>
      <c r="U251" s="98"/>
      <c r="V251" s="98"/>
    </row>
    <row r="252" spans="1:22" ht="12" customHeight="1" x14ac:dyDescent="0.25">
      <c r="A252" s="104">
        <v>5</v>
      </c>
      <c r="B252" s="104">
        <v>5111</v>
      </c>
      <c r="C252" s="105" t="s">
        <v>374</v>
      </c>
      <c r="D252" s="102">
        <f>SUMIF('PAAAS 2022'!$C$4:$C$251,$B252,'PAAAS 2022'!$S$4:$S$251)</f>
        <v>0</v>
      </c>
      <c r="E252" s="102">
        <f>SUMIF('PAAAS 2022'!$C$4:$C$251,$B252,'PAAAS 2022'!$T$4:$T$251)</f>
        <v>0</v>
      </c>
      <c r="F252" s="102">
        <f>SUMIF('PAAAS 2022'!$C$4:$C$251,$B252,'PAAAS 2022'!$U$4:$U$251)</f>
        <v>37500</v>
      </c>
      <c r="G252" s="102">
        <f>SUMIF('PAAAS 2022'!$C$4:$C$251,$B252,'PAAAS 2022'!$V$4:$V$251)</f>
        <v>0</v>
      </c>
      <c r="H252" s="102">
        <f>SUMIF('PAAAS 2022'!$C$4:$C$251,$B252,'PAAAS 2022'!$W$4:$W$251)</f>
        <v>0</v>
      </c>
      <c r="I252" s="102">
        <f>SUMIF('PAAAS 2022'!$C$4:$C$251,$B252,'PAAAS 2022'!$X$4:$X$251)</f>
        <v>0</v>
      </c>
      <c r="J252" s="102">
        <f>SUMIF('PAAAS 2022'!$C$4:$C$251,$B252,'PAAAS 2022'!$Y$4:$Y$251)</f>
        <v>250000</v>
      </c>
      <c r="K252" s="106">
        <f t="shared" si="7"/>
        <v>287500</v>
      </c>
      <c r="L252" s="108">
        <f t="shared" si="11"/>
        <v>0</v>
      </c>
      <c r="M252" s="107"/>
      <c r="N252" s="108">
        <f t="shared" si="9"/>
        <v>0</v>
      </c>
      <c r="O252" s="108">
        <f t="shared" si="10"/>
        <v>287500</v>
      </c>
      <c r="P252" s="98"/>
      <c r="Q252" s="98"/>
      <c r="R252" s="98"/>
      <c r="S252" s="98"/>
      <c r="T252" s="98"/>
      <c r="U252" s="98"/>
      <c r="V252" s="98"/>
    </row>
    <row r="253" spans="1:22" ht="12" customHeight="1" x14ac:dyDescent="0.25">
      <c r="A253" s="104">
        <v>5</v>
      </c>
      <c r="B253" s="104">
        <v>5121</v>
      </c>
      <c r="C253" s="105" t="s">
        <v>100</v>
      </c>
      <c r="D253" s="102">
        <f>SUMIF('PAAAS 2022'!$C$4:$C$251,$B253,'PAAAS 2022'!$S$4:$S$251)</f>
        <v>0</v>
      </c>
      <c r="E253" s="102">
        <f>SUMIF('PAAAS 2022'!$C$4:$C$251,$B253,'PAAAS 2022'!$T$4:$T$251)</f>
        <v>0</v>
      </c>
      <c r="F253" s="102">
        <f>SUMIF('PAAAS 2022'!$C$4:$C$251,$B253,'PAAAS 2022'!$U$4:$U$251)</f>
        <v>7500</v>
      </c>
      <c r="G253" s="102">
        <f>SUMIF('PAAAS 2022'!$C$4:$C$251,$B253,'PAAAS 2022'!$V$4:$V$251)</f>
        <v>0</v>
      </c>
      <c r="H253" s="102">
        <f>SUMIF('PAAAS 2022'!$C$4:$C$251,$B253,'PAAAS 2022'!$W$4:$W$251)</f>
        <v>0</v>
      </c>
      <c r="I253" s="102">
        <f>SUMIF('PAAAS 2022'!$C$4:$C$251,$B253,'PAAAS 2022'!$X$4:$X$251)</f>
        <v>0</v>
      </c>
      <c r="J253" s="102">
        <f>SUMIF('PAAAS 2022'!$C$4:$C$251,$B253,'PAAAS 2022'!$Y$4:$Y$251)</f>
        <v>0</v>
      </c>
      <c r="K253" s="106">
        <f t="shared" si="7"/>
        <v>7500</v>
      </c>
      <c r="L253" s="108">
        <f t="shared" si="11"/>
        <v>0</v>
      </c>
      <c r="M253" s="107"/>
      <c r="N253" s="108">
        <f t="shared" si="9"/>
        <v>0</v>
      </c>
      <c r="O253" s="108">
        <f t="shared" si="10"/>
        <v>7500</v>
      </c>
      <c r="P253" s="98"/>
      <c r="Q253" s="98"/>
      <c r="R253" s="98"/>
      <c r="S253" s="98"/>
      <c r="T253" s="98"/>
      <c r="U253" s="98"/>
      <c r="V253" s="98"/>
    </row>
    <row r="254" spans="1:22" ht="12" customHeight="1" x14ac:dyDescent="0.25">
      <c r="A254" s="52">
        <v>5</v>
      </c>
      <c r="B254" s="52">
        <v>5131</v>
      </c>
      <c r="C254" s="53" t="s">
        <v>375</v>
      </c>
      <c r="D254" s="102">
        <f>SUMIF('PAAAS 2022'!$C$4:$C$251,$B254,'PAAAS 2022'!$S$4:$S$251)</f>
        <v>0</v>
      </c>
      <c r="E254" s="102">
        <f>SUMIF('PAAAS 2022'!$C$4:$C$251,$B254,'PAAAS 2022'!$T$4:$T$251)</f>
        <v>0</v>
      </c>
      <c r="F254" s="102">
        <f>SUMIF('PAAAS 2022'!$C$4:$C$251,$B254,'PAAAS 2022'!$U$4:$U$251)</f>
        <v>0</v>
      </c>
      <c r="G254" s="102">
        <f>SUMIF('PAAAS 2022'!$C$4:$C$251,$B254,'PAAAS 2022'!$V$4:$V$251)</f>
        <v>0</v>
      </c>
      <c r="H254" s="102">
        <f>SUMIF('PAAAS 2022'!$C$4:$C$251,$B254,'PAAAS 2022'!$W$4:$W$251)</f>
        <v>0</v>
      </c>
      <c r="I254" s="102">
        <f>SUMIF('PAAAS 2022'!$C$4:$C$251,$B254,'PAAAS 2022'!$X$4:$X$251)</f>
        <v>0</v>
      </c>
      <c r="J254" s="102">
        <f>SUMIF('PAAAS 2022'!$C$4:$C$251,$B254,'PAAAS 2022'!$Y$4:$Y$251)</f>
        <v>0</v>
      </c>
      <c r="K254" s="106">
        <f t="shared" si="7"/>
        <v>0</v>
      </c>
      <c r="L254" s="108">
        <f t="shared" si="11"/>
        <v>0</v>
      </c>
      <c r="M254" s="103"/>
      <c r="N254" s="108">
        <f t="shared" si="9"/>
        <v>0</v>
      </c>
      <c r="O254" s="108">
        <f t="shared" si="10"/>
        <v>0</v>
      </c>
      <c r="P254" s="92"/>
      <c r="Q254" s="92"/>
      <c r="R254" s="92"/>
      <c r="S254" s="92"/>
      <c r="T254" s="92"/>
      <c r="U254" s="92"/>
      <c r="V254" s="92"/>
    </row>
    <row r="255" spans="1:22" ht="12" customHeight="1" x14ac:dyDescent="0.25">
      <c r="A255" s="104">
        <v>5</v>
      </c>
      <c r="B255" s="104">
        <v>5151</v>
      </c>
      <c r="C255" s="105" t="s">
        <v>376</v>
      </c>
      <c r="D255" s="102">
        <f>SUMIF('PAAAS 2022'!$C$4:$C$251,$B255,'PAAAS 2022'!$S$4:$S$251)</f>
        <v>0</v>
      </c>
      <c r="E255" s="102">
        <f>SUMIF('PAAAS 2022'!$C$4:$C$251,$B255,'PAAAS 2022'!$T$4:$T$251)</f>
        <v>0</v>
      </c>
      <c r="F255" s="102">
        <f>SUMIF('PAAAS 2022'!$C$4:$C$251,$B255,'PAAAS 2022'!$U$4:$U$251)</f>
        <v>600000</v>
      </c>
      <c r="G255" s="102">
        <f>SUMIF('PAAAS 2022'!$C$4:$C$251,$B255,'PAAAS 2022'!$V$4:$V$251)</f>
        <v>0</v>
      </c>
      <c r="H255" s="102">
        <f>SUMIF('PAAAS 2022'!$C$4:$C$251,$B255,'PAAAS 2022'!$W$4:$W$251)</f>
        <v>0</v>
      </c>
      <c r="I255" s="102">
        <f>SUMIF('PAAAS 2022'!$C$4:$C$251,$B255,'PAAAS 2022'!$X$4:$X$251)</f>
        <v>0</v>
      </c>
      <c r="J255" s="102">
        <f>SUMIF('PAAAS 2022'!$C$4:$C$251,$B255,'PAAAS 2022'!$Y$4:$Y$251)</f>
        <v>0</v>
      </c>
      <c r="K255" s="106">
        <f t="shared" si="7"/>
        <v>600000</v>
      </c>
      <c r="L255" s="108">
        <f t="shared" si="11"/>
        <v>0</v>
      </c>
      <c r="M255" s="107"/>
      <c r="N255" s="108">
        <f t="shared" si="9"/>
        <v>0</v>
      </c>
      <c r="O255" s="108">
        <f t="shared" si="10"/>
        <v>600000</v>
      </c>
      <c r="P255" s="98"/>
      <c r="Q255" s="98"/>
      <c r="R255" s="98"/>
      <c r="S255" s="98"/>
      <c r="T255" s="98"/>
      <c r="U255" s="98"/>
      <c r="V255" s="98"/>
    </row>
    <row r="256" spans="1:22" ht="12" customHeight="1" x14ac:dyDescent="0.25">
      <c r="A256" s="104">
        <v>5</v>
      </c>
      <c r="B256" s="104">
        <v>5191</v>
      </c>
      <c r="C256" s="105" t="s">
        <v>377</v>
      </c>
      <c r="D256" s="102">
        <f>SUMIF('PAAAS 2022'!$C$4:$C$251,$B256,'PAAAS 2022'!$S$4:$S$251)</f>
        <v>0</v>
      </c>
      <c r="E256" s="102">
        <f>SUMIF('PAAAS 2022'!$C$4:$C$251,$B256,'PAAAS 2022'!$T$4:$T$251)</f>
        <v>0</v>
      </c>
      <c r="F256" s="102">
        <f>SUMIF('PAAAS 2022'!$C$4:$C$251,$B256,'PAAAS 2022'!$U$4:$U$251)</f>
        <v>50000</v>
      </c>
      <c r="G256" s="102">
        <f>SUMIF('PAAAS 2022'!$C$4:$C$251,$B256,'PAAAS 2022'!$V$4:$V$251)</f>
        <v>0</v>
      </c>
      <c r="H256" s="102">
        <f>SUMIF('PAAAS 2022'!$C$4:$C$251,$B256,'PAAAS 2022'!$W$4:$W$251)</f>
        <v>0</v>
      </c>
      <c r="I256" s="102">
        <f>SUMIF('PAAAS 2022'!$C$4:$C$251,$B256,'PAAAS 2022'!$X$4:$X$251)</f>
        <v>0</v>
      </c>
      <c r="J256" s="102">
        <f>SUMIF('PAAAS 2022'!$C$4:$C$251,$B256,'PAAAS 2022'!$Y$4:$Y$251)</f>
        <v>0</v>
      </c>
      <c r="K256" s="106">
        <f t="shared" si="7"/>
        <v>50000</v>
      </c>
      <c r="L256" s="108">
        <f t="shared" si="11"/>
        <v>0</v>
      </c>
      <c r="M256" s="107"/>
      <c r="N256" s="108">
        <f t="shared" si="9"/>
        <v>0</v>
      </c>
      <c r="O256" s="108">
        <f t="shared" si="10"/>
        <v>50000</v>
      </c>
      <c r="P256" s="98"/>
      <c r="Q256" s="98"/>
      <c r="R256" s="98"/>
      <c r="S256" s="98"/>
      <c r="T256" s="98"/>
      <c r="U256" s="98"/>
      <c r="V256" s="98"/>
    </row>
    <row r="257" spans="1:22" ht="12" customHeight="1" x14ac:dyDescent="0.25">
      <c r="A257" s="52">
        <v>5</v>
      </c>
      <c r="B257" s="52">
        <v>5192</v>
      </c>
      <c r="C257" s="53" t="s">
        <v>378</v>
      </c>
      <c r="D257" s="102">
        <f>SUMIF('PAAAS 2022'!$C$4:$C$251,$B257,'PAAAS 2022'!$S$4:$S$251)</f>
        <v>0</v>
      </c>
      <c r="E257" s="102">
        <f>SUMIF('PAAAS 2022'!$C$4:$C$251,$B257,'PAAAS 2022'!$T$4:$T$251)</f>
        <v>0</v>
      </c>
      <c r="F257" s="102">
        <f>SUMIF('PAAAS 2022'!$C$4:$C$251,$B257,'PAAAS 2022'!$U$4:$U$251)</f>
        <v>0</v>
      </c>
      <c r="G257" s="102">
        <f>SUMIF('PAAAS 2022'!$C$4:$C$251,$B257,'PAAAS 2022'!$V$4:$V$251)</f>
        <v>0</v>
      </c>
      <c r="H257" s="102">
        <f>SUMIF('PAAAS 2022'!$C$4:$C$251,$B257,'PAAAS 2022'!$W$4:$W$251)</f>
        <v>0</v>
      </c>
      <c r="I257" s="102">
        <f>SUMIF('PAAAS 2022'!$C$4:$C$251,$B257,'PAAAS 2022'!$X$4:$X$251)</f>
        <v>0</v>
      </c>
      <c r="J257" s="102">
        <f>SUMIF('PAAAS 2022'!$C$4:$C$251,$B257,'PAAAS 2022'!$Y$4:$Y$251)</f>
        <v>0</v>
      </c>
      <c r="K257" s="106">
        <f t="shared" si="7"/>
        <v>0</v>
      </c>
      <c r="L257" s="108">
        <f t="shared" si="11"/>
        <v>0</v>
      </c>
      <c r="M257" s="103"/>
      <c r="N257" s="108">
        <f t="shared" si="9"/>
        <v>0</v>
      </c>
      <c r="O257" s="108">
        <f t="shared" si="10"/>
        <v>0</v>
      </c>
      <c r="P257" s="92"/>
      <c r="Q257" s="92"/>
      <c r="R257" s="92"/>
      <c r="S257" s="92"/>
      <c r="T257" s="92"/>
      <c r="U257" s="92"/>
      <c r="V257" s="92"/>
    </row>
    <row r="258" spans="1:22" ht="12" customHeight="1" x14ac:dyDescent="0.25">
      <c r="A258" s="104">
        <v>5</v>
      </c>
      <c r="B258" s="104">
        <v>5211</v>
      </c>
      <c r="C258" s="105" t="s">
        <v>379</v>
      </c>
      <c r="D258" s="102">
        <f>SUMIF('PAAAS 2022'!$C$4:$C$251,$B258,'PAAAS 2022'!$S$4:$S$251)</f>
        <v>0</v>
      </c>
      <c r="E258" s="102">
        <f>SUMIF('PAAAS 2022'!$C$4:$C$251,$B258,'PAAAS 2022'!$T$4:$T$251)</f>
        <v>0</v>
      </c>
      <c r="F258" s="102">
        <f>SUMIF('PAAAS 2022'!$C$4:$C$251,$B258,'PAAAS 2022'!$U$4:$U$251)</f>
        <v>850000</v>
      </c>
      <c r="G258" s="102">
        <f>SUMIF('PAAAS 2022'!$C$4:$C$251,$B258,'PAAAS 2022'!$V$4:$V$251)</f>
        <v>0</v>
      </c>
      <c r="H258" s="102">
        <f>SUMIF('PAAAS 2022'!$C$4:$C$251,$B258,'PAAAS 2022'!$W$4:$W$251)</f>
        <v>0</v>
      </c>
      <c r="I258" s="102">
        <f>SUMIF('PAAAS 2022'!$C$4:$C$251,$B258,'PAAAS 2022'!$X$4:$X$251)</f>
        <v>0</v>
      </c>
      <c r="J258" s="102">
        <f>SUMIF('PAAAS 2022'!$C$4:$C$251,$B258,'PAAAS 2022'!$Y$4:$Y$251)</f>
        <v>0</v>
      </c>
      <c r="K258" s="106">
        <f t="shared" si="7"/>
        <v>850000</v>
      </c>
      <c r="L258" s="108">
        <f t="shared" si="11"/>
        <v>0</v>
      </c>
      <c r="M258" s="107"/>
      <c r="N258" s="108">
        <f t="shared" si="9"/>
        <v>0</v>
      </c>
      <c r="O258" s="108">
        <f t="shared" si="10"/>
        <v>850000</v>
      </c>
      <c r="P258" s="98"/>
      <c r="Q258" s="98"/>
      <c r="R258" s="98"/>
      <c r="S258" s="98"/>
      <c r="T258" s="98"/>
      <c r="U258" s="98"/>
      <c r="V258" s="98"/>
    </row>
    <row r="259" spans="1:22" ht="12" customHeight="1" x14ac:dyDescent="0.25">
      <c r="A259" s="52">
        <v>5</v>
      </c>
      <c r="B259" s="52">
        <v>5221</v>
      </c>
      <c r="C259" s="53" t="s">
        <v>380</v>
      </c>
      <c r="D259" s="102">
        <f>SUMIF('PAAAS 2022'!$C$4:$C$251,$B259,'PAAAS 2022'!$S$4:$S$251)</f>
        <v>0</v>
      </c>
      <c r="E259" s="102">
        <f>SUMIF('PAAAS 2022'!$C$4:$C$251,$B259,'PAAAS 2022'!$T$4:$T$251)</f>
        <v>0</v>
      </c>
      <c r="F259" s="102">
        <f>SUMIF('PAAAS 2022'!$C$4:$C$251,$B259,'PAAAS 2022'!$U$4:$U$251)</f>
        <v>0</v>
      </c>
      <c r="G259" s="102">
        <f>SUMIF('PAAAS 2022'!$C$4:$C$251,$B259,'PAAAS 2022'!$V$4:$V$251)</f>
        <v>0</v>
      </c>
      <c r="H259" s="102">
        <f>SUMIF('PAAAS 2022'!$C$4:$C$251,$B259,'PAAAS 2022'!$W$4:$W$251)</f>
        <v>0</v>
      </c>
      <c r="I259" s="102">
        <f>SUMIF('PAAAS 2022'!$C$4:$C$251,$B259,'PAAAS 2022'!$X$4:$X$251)</f>
        <v>0</v>
      </c>
      <c r="J259" s="102">
        <f>SUMIF('PAAAS 2022'!$C$4:$C$251,$B259,'PAAAS 2022'!$Y$4:$Y$251)</f>
        <v>0</v>
      </c>
      <c r="K259" s="106">
        <f t="shared" si="7"/>
        <v>0</v>
      </c>
      <c r="L259" s="108">
        <f t="shared" si="11"/>
        <v>0</v>
      </c>
      <c r="M259" s="103"/>
      <c r="N259" s="108">
        <f t="shared" si="9"/>
        <v>0</v>
      </c>
      <c r="O259" s="108">
        <f t="shared" si="10"/>
        <v>0</v>
      </c>
      <c r="P259" s="92"/>
      <c r="Q259" s="92"/>
      <c r="R259" s="92"/>
      <c r="S259" s="92"/>
      <c r="T259" s="92"/>
      <c r="U259" s="92"/>
      <c r="V259" s="92"/>
    </row>
    <row r="260" spans="1:22" ht="12" customHeight="1" x14ac:dyDescent="0.25">
      <c r="A260" s="104">
        <v>5</v>
      </c>
      <c r="B260" s="104">
        <v>5231</v>
      </c>
      <c r="C260" s="105" t="s">
        <v>104</v>
      </c>
      <c r="D260" s="102">
        <f>SUMIF('PAAAS 2022'!$C$4:$C$251,$B260,'PAAAS 2022'!$S$4:$S$251)</f>
        <v>0</v>
      </c>
      <c r="E260" s="102">
        <f>SUMIF('PAAAS 2022'!$C$4:$C$251,$B260,'PAAAS 2022'!$T$4:$T$251)</f>
        <v>0</v>
      </c>
      <c r="F260" s="102">
        <f>SUMIF('PAAAS 2022'!$C$4:$C$251,$B260,'PAAAS 2022'!$U$4:$U$251)</f>
        <v>50000</v>
      </c>
      <c r="G260" s="102">
        <f>SUMIF('PAAAS 2022'!$C$4:$C$251,$B260,'PAAAS 2022'!$V$4:$V$251)</f>
        <v>0</v>
      </c>
      <c r="H260" s="102">
        <f>SUMIF('PAAAS 2022'!$C$4:$C$251,$B260,'PAAAS 2022'!$W$4:$W$251)</f>
        <v>0</v>
      </c>
      <c r="I260" s="102">
        <f>SUMIF('PAAAS 2022'!$C$4:$C$251,$B260,'PAAAS 2022'!$X$4:$X$251)</f>
        <v>0</v>
      </c>
      <c r="J260" s="102">
        <f>SUMIF('PAAAS 2022'!$C$4:$C$251,$B260,'PAAAS 2022'!$Y$4:$Y$251)</f>
        <v>0</v>
      </c>
      <c r="K260" s="106">
        <f t="shared" si="7"/>
        <v>50000</v>
      </c>
      <c r="L260" s="108">
        <f t="shared" si="11"/>
        <v>0</v>
      </c>
      <c r="M260" s="107"/>
      <c r="N260" s="108">
        <f t="shared" si="9"/>
        <v>0</v>
      </c>
      <c r="O260" s="108">
        <f t="shared" si="10"/>
        <v>50000</v>
      </c>
      <c r="P260" s="98"/>
      <c r="Q260" s="98"/>
      <c r="R260" s="98"/>
      <c r="S260" s="98"/>
      <c r="T260" s="98"/>
      <c r="U260" s="98"/>
      <c r="V260" s="98"/>
    </row>
    <row r="261" spans="1:22" ht="12" customHeight="1" x14ac:dyDescent="0.25">
      <c r="A261" s="104">
        <v>5</v>
      </c>
      <c r="B261" s="104">
        <v>5291</v>
      </c>
      <c r="C261" s="105" t="s">
        <v>105</v>
      </c>
      <c r="D261" s="102">
        <f>SUMIF('PAAAS 2022'!$C$4:$C$251,$B261,'PAAAS 2022'!$S$4:$S$251)</f>
        <v>0</v>
      </c>
      <c r="E261" s="102">
        <f>SUMIF('PAAAS 2022'!$C$4:$C$251,$B261,'PAAAS 2022'!$T$4:$T$251)</f>
        <v>0</v>
      </c>
      <c r="F261" s="102">
        <f>SUMIF('PAAAS 2022'!$C$4:$C$251,$B261,'PAAAS 2022'!$U$4:$U$251)</f>
        <v>50000</v>
      </c>
      <c r="G261" s="102">
        <f>SUMIF('PAAAS 2022'!$C$4:$C$251,$B261,'PAAAS 2022'!$V$4:$V$251)</f>
        <v>0</v>
      </c>
      <c r="H261" s="102">
        <f>SUMIF('PAAAS 2022'!$C$4:$C$251,$B261,'PAAAS 2022'!$W$4:$W$251)</f>
        <v>0</v>
      </c>
      <c r="I261" s="102">
        <f>SUMIF('PAAAS 2022'!$C$4:$C$251,$B261,'PAAAS 2022'!$X$4:$X$251)</f>
        <v>0</v>
      </c>
      <c r="J261" s="102">
        <f>SUMIF('PAAAS 2022'!$C$4:$C$251,$B261,'PAAAS 2022'!$Y$4:$Y$251)</f>
        <v>0</v>
      </c>
      <c r="K261" s="106">
        <f t="shared" si="7"/>
        <v>50000</v>
      </c>
      <c r="L261" s="108">
        <f t="shared" si="11"/>
        <v>0</v>
      </c>
      <c r="M261" s="107"/>
      <c r="N261" s="108">
        <f t="shared" si="9"/>
        <v>0</v>
      </c>
      <c r="O261" s="108">
        <f t="shared" si="10"/>
        <v>50000</v>
      </c>
      <c r="P261" s="98"/>
      <c r="Q261" s="98"/>
      <c r="R261" s="98"/>
      <c r="S261" s="98"/>
      <c r="T261" s="98"/>
      <c r="U261" s="98"/>
      <c r="V261" s="98"/>
    </row>
    <row r="262" spans="1:22" ht="12" customHeight="1" x14ac:dyDescent="0.25">
      <c r="A262" s="52">
        <v>5</v>
      </c>
      <c r="B262" s="52">
        <v>5311</v>
      </c>
      <c r="C262" s="53" t="s">
        <v>381</v>
      </c>
      <c r="D262" s="102">
        <f>SUMIF('PAAAS 2022'!$C$4:$C$251,$B262,'PAAAS 2022'!$S$4:$S$251)</f>
        <v>0</v>
      </c>
      <c r="E262" s="102">
        <f>SUMIF('PAAAS 2022'!$C$4:$C$251,$B262,'PAAAS 2022'!$T$4:$T$251)</f>
        <v>0</v>
      </c>
      <c r="F262" s="102">
        <f>SUMIF('PAAAS 2022'!$C$4:$C$251,$B262,'PAAAS 2022'!$U$4:$U$251)</f>
        <v>0</v>
      </c>
      <c r="G262" s="102">
        <f>SUMIF('PAAAS 2022'!$C$4:$C$251,$B262,'PAAAS 2022'!$V$4:$V$251)</f>
        <v>0</v>
      </c>
      <c r="H262" s="102">
        <f>SUMIF('PAAAS 2022'!$C$4:$C$251,$B262,'PAAAS 2022'!$W$4:$W$251)</f>
        <v>0</v>
      </c>
      <c r="I262" s="102">
        <f>SUMIF('PAAAS 2022'!$C$4:$C$251,$B262,'PAAAS 2022'!$X$4:$X$251)</f>
        <v>0</v>
      </c>
      <c r="J262" s="102">
        <f>SUMIF('PAAAS 2022'!$C$4:$C$251,$B262,'PAAAS 2022'!$Y$4:$Y$251)</f>
        <v>0</v>
      </c>
      <c r="K262" s="106">
        <f t="shared" si="7"/>
        <v>0</v>
      </c>
      <c r="L262" s="108">
        <f t="shared" si="11"/>
        <v>0</v>
      </c>
      <c r="M262" s="103"/>
      <c r="N262" s="108">
        <f t="shared" si="9"/>
        <v>0</v>
      </c>
      <c r="O262" s="108">
        <f t="shared" si="10"/>
        <v>0</v>
      </c>
      <c r="P262" s="92"/>
      <c r="Q262" s="92"/>
      <c r="R262" s="92"/>
      <c r="S262" s="92"/>
      <c r="T262" s="92"/>
      <c r="U262" s="92"/>
      <c r="V262" s="92"/>
    </row>
    <row r="263" spans="1:22" ht="12" customHeight="1" x14ac:dyDescent="0.25">
      <c r="A263" s="52">
        <v>5</v>
      </c>
      <c r="B263" s="52">
        <v>5321</v>
      </c>
      <c r="C263" s="53" t="s">
        <v>382</v>
      </c>
      <c r="D263" s="102">
        <f>SUMIF('PAAAS 2022'!$C$4:$C$251,$B263,'PAAAS 2022'!$S$4:$S$251)</f>
        <v>0</v>
      </c>
      <c r="E263" s="102">
        <f>SUMIF('PAAAS 2022'!$C$4:$C$251,$B263,'PAAAS 2022'!$T$4:$T$251)</f>
        <v>0</v>
      </c>
      <c r="F263" s="102">
        <f>SUMIF('PAAAS 2022'!$C$4:$C$251,$B263,'PAAAS 2022'!$U$4:$U$251)</f>
        <v>0</v>
      </c>
      <c r="G263" s="102">
        <f>SUMIF('PAAAS 2022'!$C$4:$C$251,$B263,'PAAAS 2022'!$V$4:$V$251)</f>
        <v>0</v>
      </c>
      <c r="H263" s="102">
        <f>SUMIF('PAAAS 2022'!$C$4:$C$251,$B263,'PAAAS 2022'!$W$4:$W$251)</f>
        <v>0</v>
      </c>
      <c r="I263" s="102">
        <f>SUMIF('PAAAS 2022'!$C$4:$C$251,$B263,'PAAAS 2022'!$X$4:$X$251)</f>
        <v>0</v>
      </c>
      <c r="J263" s="102">
        <f>SUMIF('PAAAS 2022'!$C$4:$C$251,$B263,'PAAAS 2022'!$Y$4:$Y$251)</f>
        <v>0</v>
      </c>
      <c r="K263" s="106">
        <f t="shared" si="7"/>
        <v>0</v>
      </c>
      <c r="L263" s="108">
        <f t="shared" si="11"/>
        <v>0</v>
      </c>
      <c r="M263" s="103"/>
      <c r="N263" s="108">
        <f t="shared" si="9"/>
        <v>0</v>
      </c>
      <c r="O263" s="108">
        <f t="shared" si="10"/>
        <v>0</v>
      </c>
      <c r="P263" s="92"/>
      <c r="Q263" s="92"/>
      <c r="R263" s="92"/>
      <c r="S263" s="92"/>
      <c r="T263" s="92"/>
      <c r="U263" s="92"/>
      <c r="V263" s="92"/>
    </row>
    <row r="264" spans="1:22" ht="12" customHeight="1" x14ac:dyDescent="0.25">
      <c r="A264" s="52">
        <v>5</v>
      </c>
      <c r="B264" s="52">
        <v>5411</v>
      </c>
      <c r="C264" s="53" t="s">
        <v>383</v>
      </c>
      <c r="D264" s="102">
        <f>SUMIF('PAAAS 2022'!$C$4:$C$251,$B264,'PAAAS 2022'!$S$4:$S$251)</f>
        <v>0</v>
      </c>
      <c r="E264" s="102">
        <f>SUMIF('PAAAS 2022'!$C$4:$C$251,$B264,'PAAAS 2022'!$T$4:$T$251)</f>
        <v>0</v>
      </c>
      <c r="F264" s="102">
        <f>SUMIF('PAAAS 2022'!$C$4:$C$251,$B264,'PAAAS 2022'!$U$4:$U$251)</f>
        <v>0</v>
      </c>
      <c r="G264" s="102">
        <f>SUMIF('PAAAS 2022'!$C$4:$C$251,$B264,'PAAAS 2022'!$V$4:$V$251)</f>
        <v>0</v>
      </c>
      <c r="H264" s="102">
        <f>SUMIF('PAAAS 2022'!$C$4:$C$251,$B264,'PAAAS 2022'!$W$4:$W$251)</f>
        <v>0</v>
      </c>
      <c r="I264" s="102">
        <f>SUMIF('PAAAS 2022'!$C$4:$C$251,$B264,'PAAAS 2022'!$X$4:$X$251)</f>
        <v>0</v>
      </c>
      <c r="J264" s="102">
        <f>SUMIF('PAAAS 2022'!$C$4:$C$251,$B264,'PAAAS 2022'!$Y$4:$Y$251)</f>
        <v>0</v>
      </c>
      <c r="K264" s="106">
        <f t="shared" si="7"/>
        <v>0</v>
      </c>
      <c r="L264" s="108">
        <f t="shared" si="11"/>
        <v>0</v>
      </c>
      <c r="M264" s="103"/>
      <c r="N264" s="108">
        <f t="shared" si="9"/>
        <v>0</v>
      </c>
      <c r="O264" s="108">
        <f t="shared" si="10"/>
        <v>0</v>
      </c>
      <c r="P264" s="92"/>
      <c r="Q264" s="92"/>
      <c r="R264" s="92"/>
      <c r="S264" s="92"/>
      <c r="T264" s="92"/>
      <c r="U264" s="92"/>
      <c r="V264" s="92"/>
    </row>
    <row r="265" spans="1:22" ht="12" customHeight="1" x14ac:dyDescent="0.25">
      <c r="A265" s="104">
        <v>5</v>
      </c>
      <c r="B265" s="104">
        <v>5412</v>
      </c>
      <c r="C265" s="105" t="s">
        <v>384</v>
      </c>
      <c r="D265" s="102">
        <f>SUMIF('PAAAS 2022'!$C$4:$C$251,$B265,'PAAAS 2022'!$S$4:$S$251)</f>
        <v>0</v>
      </c>
      <c r="E265" s="102">
        <f>SUMIF('PAAAS 2022'!$C$4:$C$251,$B265,'PAAAS 2022'!$T$4:$T$251)</f>
        <v>0</v>
      </c>
      <c r="F265" s="102">
        <f>SUMIF('PAAAS 2022'!$C$4:$C$251,$B265,'PAAAS 2022'!$U$4:$U$251)</f>
        <v>1000000</v>
      </c>
      <c r="G265" s="102">
        <f>SUMIF('PAAAS 2022'!$C$4:$C$251,$B265,'PAAAS 2022'!$V$4:$V$251)</f>
        <v>0</v>
      </c>
      <c r="H265" s="102">
        <f>SUMIF('PAAAS 2022'!$C$4:$C$251,$B265,'PAAAS 2022'!$W$4:$W$251)</f>
        <v>0</v>
      </c>
      <c r="I265" s="102">
        <f>SUMIF('PAAAS 2022'!$C$4:$C$251,$B265,'PAAAS 2022'!$X$4:$X$251)</f>
        <v>0</v>
      </c>
      <c r="J265" s="102">
        <f>SUMIF('PAAAS 2022'!$C$4:$C$251,$B265,'PAAAS 2022'!$Y$4:$Y$251)</f>
        <v>0</v>
      </c>
      <c r="K265" s="106">
        <f t="shared" si="7"/>
        <v>1000000</v>
      </c>
      <c r="L265" s="108">
        <f t="shared" si="11"/>
        <v>0</v>
      </c>
      <c r="M265" s="107"/>
      <c r="N265" s="108">
        <f t="shared" si="9"/>
        <v>0</v>
      </c>
      <c r="O265" s="108">
        <f t="shared" si="10"/>
        <v>1000000</v>
      </c>
      <c r="P265" s="98"/>
      <c r="Q265" s="98"/>
      <c r="R265" s="98"/>
      <c r="S265" s="98"/>
      <c r="T265" s="98"/>
      <c r="U265" s="98"/>
      <c r="V265" s="98"/>
    </row>
    <row r="266" spans="1:22" ht="12" customHeight="1" x14ac:dyDescent="0.25">
      <c r="A266" s="52">
        <v>5</v>
      </c>
      <c r="B266" s="52">
        <v>5413</v>
      </c>
      <c r="C266" s="53" t="s">
        <v>385</v>
      </c>
      <c r="D266" s="102">
        <f>SUMIF('PAAAS 2022'!$C$4:$C$251,$B266,'PAAAS 2022'!$S$4:$S$251)</f>
        <v>0</v>
      </c>
      <c r="E266" s="102">
        <f>SUMIF('PAAAS 2022'!$C$4:$C$251,$B266,'PAAAS 2022'!$T$4:$T$251)</f>
        <v>0</v>
      </c>
      <c r="F266" s="102">
        <f>SUMIF('PAAAS 2022'!$C$4:$C$251,$B266,'PAAAS 2022'!$U$4:$U$251)</f>
        <v>0</v>
      </c>
      <c r="G266" s="102">
        <f>SUMIF('PAAAS 2022'!$C$4:$C$251,$B266,'PAAAS 2022'!$V$4:$V$251)</f>
        <v>0</v>
      </c>
      <c r="H266" s="102">
        <f>SUMIF('PAAAS 2022'!$C$4:$C$251,$B266,'PAAAS 2022'!$W$4:$W$251)</f>
        <v>0</v>
      </c>
      <c r="I266" s="102">
        <f>SUMIF('PAAAS 2022'!$C$4:$C$251,$B266,'PAAAS 2022'!$X$4:$X$251)</f>
        <v>0</v>
      </c>
      <c r="J266" s="102">
        <f>SUMIF('PAAAS 2022'!$C$4:$C$251,$B266,'PAAAS 2022'!$Y$4:$Y$251)</f>
        <v>0</v>
      </c>
      <c r="K266" s="106">
        <f t="shared" si="7"/>
        <v>0</v>
      </c>
      <c r="L266" s="108">
        <f t="shared" si="11"/>
        <v>0</v>
      </c>
      <c r="M266" s="103"/>
      <c r="N266" s="108">
        <f t="shared" si="9"/>
        <v>0</v>
      </c>
      <c r="O266" s="108">
        <f t="shared" si="10"/>
        <v>0</v>
      </c>
      <c r="P266" s="92"/>
      <c r="Q266" s="92"/>
      <c r="R266" s="92"/>
      <c r="S266" s="92"/>
      <c r="T266" s="92"/>
      <c r="U266" s="92"/>
      <c r="V266" s="92"/>
    </row>
    <row r="267" spans="1:22" ht="12" customHeight="1" x14ac:dyDescent="0.25">
      <c r="A267" s="52">
        <v>5</v>
      </c>
      <c r="B267" s="52">
        <v>5414</v>
      </c>
      <c r="C267" s="53" t="s">
        <v>386</v>
      </c>
      <c r="D267" s="102">
        <f>SUMIF('PAAAS 2022'!$C$4:$C$251,$B267,'PAAAS 2022'!$S$4:$S$251)</f>
        <v>0</v>
      </c>
      <c r="E267" s="102">
        <f>SUMIF('PAAAS 2022'!$C$4:$C$251,$B267,'PAAAS 2022'!$T$4:$T$251)</f>
        <v>0</v>
      </c>
      <c r="F267" s="102">
        <f>SUMIF('PAAAS 2022'!$C$4:$C$251,$B267,'PAAAS 2022'!$U$4:$U$251)</f>
        <v>0</v>
      </c>
      <c r="G267" s="102">
        <f>SUMIF('PAAAS 2022'!$C$4:$C$251,$B267,'PAAAS 2022'!$V$4:$V$251)</f>
        <v>0</v>
      </c>
      <c r="H267" s="102">
        <f>SUMIF('PAAAS 2022'!$C$4:$C$251,$B267,'PAAAS 2022'!$W$4:$W$251)</f>
        <v>0</v>
      </c>
      <c r="I267" s="102">
        <f>SUMIF('PAAAS 2022'!$C$4:$C$251,$B267,'PAAAS 2022'!$X$4:$X$251)</f>
        <v>0</v>
      </c>
      <c r="J267" s="102">
        <f>SUMIF('PAAAS 2022'!$C$4:$C$251,$B267,'PAAAS 2022'!$Y$4:$Y$251)</f>
        <v>0</v>
      </c>
      <c r="K267" s="106">
        <f t="shared" si="7"/>
        <v>0</v>
      </c>
      <c r="L267" s="108">
        <f t="shared" si="11"/>
        <v>0</v>
      </c>
      <c r="M267" s="103"/>
      <c r="N267" s="108">
        <f t="shared" si="9"/>
        <v>0</v>
      </c>
      <c r="O267" s="108">
        <f t="shared" si="10"/>
        <v>0</v>
      </c>
      <c r="P267" s="92"/>
      <c r="Q267" s="92"/>
      <c r="R267" s="92"/>
      <c r="S267" s="92"/>
      <c r="T267" s="92"/>
      <c r="U267" s="92"/>
      <c r="V267" s="92"/>
    </row>
    <row r="268" spans="1:22" ht="12" customHeight="1" x14ac:dyDescent="0.25">
      <c r="A268" s="52">
        <v>5</v>
      </c>
      <c r="B268" s="52">
        <v>5421</v>
      </c>
      <c r="C268" s="53" t="s">
        <v>387</v>
      </c>
      <c r="D268" s="102">
        <f>SUMIF('PAAAS 2022'!$C$4:$C$251,$B268,'PAAAS 2022'!$S$4:$S$251)</f>
        <v>0</v>
      </c>
      <c r="E268" s="102">
        <f>SUMIF('PAAAS 2022'!$C$4:$C$251,$B268,'PAAAS 2022'!$T$4:$T$251)</f>
        <v>0</v>
      </c>
      <c r="F268" s="102">
        <f>SUMIF('PAAAS 2022'!$C$4:$C$251,$B268,'PAAAS 2022'!$U$4:$U$251)</f>
        <v>0</v>
      </c>
      <c r="G268" s="102">
        <f>SUMIF('PAAAS 2022'!$C$4:$C$251,$B268,'PAAAS 2022'!$V$4:$V$251)</f>
        <v>0</v>
      </c>
      <c r="H268" s="102">
        <f>SUMIF('PAAAS 2022'!$C$4:$C$251,$B268,'PAAAS 2022'!$W$4:$W$251)</f>
        <v>0</v>
      </c>
      <c r="I268" s="102">
        <f>SUMIF('PAAAS 2022'!$C$4:$C$251,$B268,'PAAAS 2022'!$X$4:$X$251)</f>
        <v>0</v>
      </c>
      <c r="J268" s="102">
        <f>SUMIF('PAAAS 2022'!$C$4:$C$251,$B268,'PAAAS 2022'!$Y$4:$Y$251)</f>
        <v>0</v>
      </c>
      <c r="K268" s="106">
        <f t="shared" si="7"/>
        <v>0</v>
      </c>
      <c r="L268" s="108">
        <f t="shared" si="11"/>
        <v>0</v>
      </c>
      <c r="M268" s="103"/>
      <c r="N268" s="108">
        <f t="shared" si="9"/>
        <v>0</v>
      </c>
      <c r="O268" s="108">
        <f t="shared" si="10"/>
        <v>0</v>
      </c>
      <c r="P268" s="92"/>
      <c r="Q268" s="92"/>
      <c r="R268" s="92"/>
      <c r="S268" s="92"/>
      <c r="T268" s="92"/>
      <c r="U268" s="92"/>
      <c r="V268" s="92"/>
    </row>
    <row r="269" spans="1:22" ht="12" customHeight="1" x14ac:dyDescent="0.25">
      <c r="A269" s="52">
        <v>5</v>
      </c>
      <c r="B269" s="52">
        <v>5431</v>
      </c>
      <c r="C269" s="53" t="s">
        <v>388</v>
      </c>
      <c r="D269" s="102">
        <f>SUMIF('PAAAS 2022'!$C$4:$C$251,$B269,'PAAAS 2022'!$S$4:$S$251)</f>
        <v>0</v>
      </c>
      <c r="E269" s="102">
        <f>SUMIF('PAAAS 2022'!$C$4:$C$251,$B269,'PAAAS 2022'!$T$4:$T$251)</f>
        <v>0</v>
      </c>
      <c r="F269" s="102">
        <f>SUMIF('PAAAS 2022'!$C$4:$C$251,$B269,'PAAAS 2022'!$U$4:$U$251)</f>
        <v>0</v>
      </c>
      <c r="G269" s="102">
        <f>SUMIF('PAAAS 2022'!$C$4:$C$251,$B269,'PAAAS 2022'!$V$4:$V$251)</f>
        <v>0</v>
      </c>
      <c r="H269" s="102">
        <f>SUMIF('PAAAS 2022'!$C$4:$C$251,$B269,'PAAAS 2022'!$W$4:$W$251)</f>
        <v>0</v>
      </c>
      <c r="I269" s="102">
        <f>SUMIF('PAAAS 2022'!$C$4:$C$251,$B269,'PAAAS 2022'!$X$4:$X$251)</f>
        <v>0</v>
      </c>
      <c r="J269" s="102">
        <f>SUMIF('PAAAS 2022'!$C$4:$C$251,$B269,'PAAAS 2022'!$Y$4:$Y$251)</f>
        <v>0</v>
      </c>
      <c r="K269" s="106">
        <f t="shared" si="7"/>
        <v>0</v>
      </c>
      <c r="L269" s="108">
        <f t="shared" si="11"/>
        <v>0</v>
      </c>
      <c r="M269" s="103"/>
      <c r="N269" s="108">
        <f t="shared" si="9"/>
        <v>0</v>
      </c>
      <c r="O269" s="108">
        <f t="shared" si="10"/>
        <v>0</v>
      </c>
      <c r="P269" s="92"/>
      <c r="Q269" s="92"/>
      <c r="R269" s="92"/>
      <c r="S269" s="92"/>
      <c r="T269" s="92"/>
      <c r="U269" s="92"/>
      <c r="V269" s="92"/>
    </row>
    <row r="270" spans="1:22" ht="12" customHeight="1" x14ac:dyDescent="0.25">
      <c r="A270" s="52">
        <v>5</v>
      </c>
      <c r="B270" s="52">
        <v>5432</v>
      </c>
      <c r="C270" s="53" t="s">
        <v>389</v>
      </c>
      <c r="D270" s="102">
        <f>SUMIF('PAAAS 2022'!$C$4:$C$251,$B270,'PAAAS 2022'!$S$4:$S$251)</f>
        <v>0</v>
      </c>
      <c r="E270" s="102">
        <f>SUMIF('PAAAS 2022'!$C$4:$C$251,$B270,'PAAAS 2022'!$T$4:$T$251)</f>
        <v>0</v>
      </c>
      <c r="F270" s="102">
        <f>SUMIF('PAAAS 2022'!$C$4:$C$251,$B270,'PAAAS 2022'!$U$4:$U$251)</f>
        <v>0</v>
      </c>
      <c r="G270" s="102">
        <f>SUMIF('PAAAS 2022'!$C$4:$C$251,$B270,'PAAAS 2022'!$V$4:$V$251)</f>
        <v>0</v>
      </c>
      <c r="H270" s="102">
        <f>SUMIF('PAAAS 2022'!$C$4:$C$251,$B270,'PAAAS 2022'!$W$4:$W$251)</f>
        <v>0</v>
      </c>
      <c r="I270" s="102">
        <f>SUMIF('PAAAS 2022'!$C$4:$C$251,$B270,'PAAAS 2022'!$X$4:$X$251)</f>
        <v>0</v>
      </c>
      <c r="J270" s="102">
        <f>SUMIF('PAAAS 2022'!$C$4:$C$251,$B270,'PAAAS 2022'!$Y$4:$Y$251)</f>
        <v>0</v>
      </c>
      <c r="K270" s="106">
        <f t="shared" si="7"/>
        <v>0</v>
      </c>
      <c r="L270" s="108">
        <f t="shared" si="11"/>
        <v>0</v>
      </c>
      <c r="M270" s="103"/>
      <c r="N270" s="108">
        <f t="shared" si="9"/>
        <v>0</v>
      </c>
      <c r="O270" s="108">
        <f t="shared" si="10"/>
        <v>0</v>
      </c>
      <c r="P270" s="92"/>
      <c r="Q270" s="92"/>
      <c r="R270" s="92"/>
      <c r="S270" s="92"/>
      <c r="T270" s="92"/>
      <c r="U270" s="92"/>
      <c r="V270" s="92"/>
    </row>
    <row r="271" spans="1:22" ht="12" customHeight="1" x14ac:dyDescent="0.25">
      <c r="A271" s="52">
        <v>5</v>
      </c>
      <c r="B271" s="52">
        <v>5441</v>
      </c>
      <c r="C271" s="53" t="s">
        <v>390</v>
      </c>
      <c r="D271" s="102">
        <f>SUMIF('PAAAS 2022'!$C$4:$C$251,$B271,'PAAAS 2022'!$S$4:$S$251)</f>
        <v>0</v>
      </c>
      <c r="E271" s="102">
        <f>SUMIF('PAAAS 2022'!$C$4:$C$251,$B271,'PAAAS 2022'!$T$4:$T$251)</f>
        <v>0</v>
      </c>
      <c r="F271" s="102">
        <f>SUMIF('PAAAS 2022'!$C$4:$C$251,$B271,'PAAAS 2022'!$U$4:$U$251)</f>
        <v>0</v>
      </c>
      <c r="G271" s="102">
        <f>SUMIF('PAAAS 2022'!$C$4:$C$251,$B271,'PAAAS 2022'!$V$4:$V$251)</f>
        <v>0</v>
      </c>
      <c r="H271" s="102">
        <f>SUMIF('PAAAS 2022'!$C$4:$C$251,$B271,'PAAAS 2022'!$W$4:$W$251)</f>
        <v>0</v>
      </c>
      <c r="I271" s="102">
        <f>SUMIF('PAAAS 2022'!$C$4:$C$251,$B271,'PAAAS 2022'!$X$4:$X$251)</f>
        <v>0</v>
      </c>
      <c r="J271" s="102">
        <f>SUMIF('PAAAS 2022'!$C$4:$C$251,$B271,'PAAAS 2022'!$Y$4:$Y$251)</f>
        <v>0</v>
      </c>
      <c r="K271" s="106">
        <f t="shared" si="7"/>
        <v>0</v>
      </c>
      <c r="L271" s="108">
        <f t="shared" si="11"/>
        <v>0</v>
      </c>
      <c r="M271" s="103"/>
      <c r="N271" s="108">
        <f t="shared" si="9"/>
        <v>0</v>
      </c>
      <c r="O271" s="108">
        <f t="shared" si="10"/>
        <v>0</v>
      </c>
      <c r="P271" s="92"/>
      <c r="Q271" s="92"/>
      <c r="R271" s="92"/>
      <c r="S271" s="92"/>
      <c r="T271" s="92"/>
      <c r="U271" s="92"/>
      <c r="V271" s="92"/>
    </row>
    <row r="272" spans="1:22" ht="12" customHeight="1" x14ac:dyDescent="0.25">
      <c r="A272" s="52">
        <v>5</v>
      </c>
      <c r="B272" s="52">
        <v>5451</v>
      </c>
      <c r="C272" s="53" t="s">
        <v>391</v>
      </c>
      <c r="D272" s="102">
        <f>SUMIF('PAAAS 2022'!$C$4:$C$251,$B272,'PAAAS 2022'!$S$4:$S$251)</f>
        <v>0</v>
      </c>
      <c r="E272" s="102">
        <f>SUMIF('PAAAS 2022'!$C$4:$C$251,$B272,'PAAAS 2022'!$T$4:$T$251)</f>
        <v>0</v>
      </c>
      <c r="F272" s="102">
        <f>SUMIF('PAAAS 2022'!$C$4:$C$251,$B272,'PAAAS 2022'!$U$4:$U$251)</f>
        <v>0</v>
      </c>
      <c r="G272" s="102">
        <f>SUMIF('PAAAS 2022'!$C$4:$C$251,$B272,'PAAAS 2022'!$V$4:$V$251)</f>
        <v>0</v>
      </c>
      <c r="H272" s="102">
        <f>SUMIF('PAAAS 2022'!$C$4:$C$251,$B272,'PAAAS 2022'!$W$4:$W$251)</f>
        <v>0</v>
      </c>
      <c r="I272" s="102">
        <f>SUMIF('PAAAS 2022'!$C$4:$C$251,$B272,'PAAAS 2022'!$X$4:$X$251)</f>
        <v>0</v>
      </c>
      <c r="J272" s="102">
        <f>SUMIF('PAAAS 2022'!$C$4:$C$251,$B272,'PAAAS 2022'!$Y$4:$Y$251)</f>
        <v>0</v>
      </c>
      <c r="K272" s="106">
        <f t="shared" si="7"/>
        <v>0</v>
      </c>
      <c r="L272" s="108">
        <f t="shared" si="11"/>
        <v>0</v>
      </c>
      <c r="M272" s="103"/>
      <c r="N272" s="108">
        <f t="shared" si="9"/>
        <v>0</v>
      </c>
      <c r="O272" s="108">
        <f t="shared" si="10"/>
        <v>0</v>
      </c>
      <c r="P272" s="92"/>
      <c r="Q272" s="92"/>
      <c r="R272" s="92"/>
      <c r="S272" s="92"/>
      <c r="T272" s="92"/>
      <c r="U272" s="92"/>
      <c r="V272" s="92"/>
    </row>
    <row r="273" spans="1:22" ht="12" customHeight="1" x14ac:dyDescent="0.25">
      <c r="A273" s="52">
        <v>5</v>
      </c>
      <c r="B273" s="52">
        <v>5452</v>
      </c>
      <c r="C273" s="53" t="s">
        <v>392</v>
      </c>
      <c r="D273" s="102">
        <f>SUMIF('PAAAS 2022'!$C$4:$C$251,$B273,'PAAAS 2022'!$S$4:$S$251)</f>
        <v>0</v>
      </c>
      <c r="E273" s="102">
        <f>SUMIF('PAAAS 2022'!$C$4:$C$251,$B273,'PAAAS 2022'!$T$4:$T$251)</f>
        <v>0</v>
      </c>
      <c r="F273" s="102">
        <f>SUMIF('PAAAS 2022'!$C$4:$C$251,$B273,'PAAAS 2022'!$U$4:$U$251)</f>
        <v>0</v>
      </c>
      <c r="G273" s="102">
        <f>SUMIF('PAAAS 2022'!$C$4:$C$251,$B273,'PAAAS 2022'!$V$4:$V$251)</f>
        <v>0</v>
      </c>
      <c r="H273" s="102">
        <f>SUMIF('PAAAS 2022'!$C$4:$C$251,$B273,'PAAAS 2022'!$W$4:$W$251)</f>
        <v>0</v>
      </c>
      <c r="I273" s="102">
        <f>SUMIF('PAAAS 2022'!$C$4:$C$251,$B273,'PAAAS 2022'!$X$4:$X$251)</f>
        <v>0</v>
      </c>
      <c r="J273" s="102">
        <f>SUMIF('PAAAS 2022'!$C$4:$C$251,$B273,'PAAAS 2022'!$Y$4:$Y$251)</f>
        <v>0</v>
      </c>
      <c r="K273" s="106">
        <f t="shared" si="7"/>
        <v>0</v>
      </c>
      <c r="L273" s="108">
        <f t="shared" si="11"/>
        <v>0</v>
      </c>
      <c r="M273" s="103"/>
      <c r="N273" s="108">
        <f t="shared" si="9"/>
        <v>0</v>
      </c>
      <c r="O273" s="108">
        <f t="shared" si="10"/>
        <v>0</v>
      </c>
      <c r="P273" s="92"/>
      <c r="Q273" s="92"/>
      <c r="R273" s="92"/>
      <c r="S273" s="92"/>
      <c r="T273" s="92"/>
      <c r="U273" s="92"/>
      <c r="V273" s="92"/>
    </row>
    <row r="274" spans="1:22" ht="12" customHeight="1" x14ac:dyDescent="0.25">
      <c r="A274" s="52">
        <v>5</v>
      </c>
      <c r="B274" s="52">
        <v>5491</v>
      </c>
      <c r="C274" s="53" t="s">
        <v>393</v>
      </c>
      <c r="D274" s="102">
        <f>SUMIF('PAAAS 2022'!$C$4:$C$251,$B274,'PAAAS 2022'!$S$4:$S$251)</f>
        <v>0</v>
      </c>
      <c r="E274" s="102">
        <f>SUMIF('PAAAS 2022'!$C$4:$C$251,$B274,'PAAAS 2022'!$T$4:$T$251)</f>
        <v>0</v>
      </c>
      <c r="F274" s="102">
        <f>SUMIF('PAAAS 2022'!$C$4:$C$251,$B274,'PAAAS 2022'!$U$4:$U$251)</f>
        <v>0</v>
      </c>
      <c r="G274" s="102">
        <f>SUMIF('PAAAS 2022'!$C$4:$C$251,$B274,'PAAAS 2022'!$V$4:$V$251)</f>
        <v>0</v>
      </c>
      <c r="H274" s="102">
        <f>SUMIF('PAAAS 2022'!$C$4:$C$251,$B274,'PAAAS 2022'!$W$4:$W$251)</f>
        <v>0</v>
      </c>
      <c r="I274" s="102">
        <f>SUMIF('PAAAS 2022'!$C$4:$C$251,$B274,'PAAAS 2022'!$X$4:$X$251)</f>
        <v>0</v>
      </c>
      <c r="J274" s="102">
        <f>SUMIF('PAAAS 2022'!$C$4:$C$251,$B274,'PAAAS 2022'!$Y$4:$Y$251)</f>
        <v>0</v>
      </c>
      <c r="K274" s="106">
        <f t="shared" si="7"/>
        <v>0</v>
      </c>
      <c r="L274" s="108">
        <f t="shared" si="11"/>
        <v>0</v>
      </c>
      <c r="M274" s="103"/>
      <c r="N274" s="108">
        <f t="shared" si="9"/>
        <v>0</v>
      </c>
      <c r="O274" s="108">
        <f t="shared" si="10"/>
        <v>0</v>
      </c>
      <c r="P274" s="92"/>
      <c r="Q274" s="92"/>
      <c r="R274" s="92"/>
      <c r="S274" s="92"/>
      <c r="T274" s="92"/>
      <c r="U274" s="92"/>
      <c r="V274" s="92"/>
    </row>
    <row r="275" spans="1:22" ht="12" customHeight="1" x14ac:dyDescent="0.25">
      <c r="A275" s="52">
        <v>5</v>
      </c>
      <c r="B275" s="52">
        <v>5511</v>
      </c>
      <c r="C275" s="53" t="s">
        <v>394</v>
      </c>
      <c r="D275" s="102">
        <f>SUMIF('PAAAS 2022'!$C$4:$C$251,$B275,'PAAAS 2022'!$S$4:$S$251)</f>
        <v>0</v>
      </c>
      <c r="E275" s="102">
        <f>SUMIF('PAAAS 2022'!$C$4:$C$251,$B275,'PAAAS 2022'!$T$4:$T$251)</f>
        <v>0</v>
      </c>
      <c r="F275" s="102">
        <f>SUMIF('PAAAS 2022'!$C$4:$C$251,$B275,'PAAAS 2022'!$U$4:$U$251)</f>
        <v>0</v>
      </c>
      <c r="G275" s="102">
        <f>SUMIF('PAAAS 2022'!$C$4:$C$251,$B275,'PAAAS 2022'!$V$4:$V$251)</f>
        <v>0</v>
      </c>
      <c r="H275" s="102">
        <f>SUMIF('PAAAS 2022'!$C$4:$C$251,$B275,'PAAAS 2022'!$W$4:$W$251)</f>
        <v>0</v>
      </c>
      <c r="I275" s="102">
        <f>SUMIF('PAAAS 2022'!$C$4:$C$251,$B275,'PAAAS 2022'!$X$4:$X$251)</f>
        <v>0</v>
      </c>
      <c r="J275" s="102">
        <f>SUMIF('PAAAS 2022'!$C$4:$C$251,$B275,'PAAAS 2022'!$Y$4:$Y$251)</f>
        <v>0</v>
      </c>
      <c r="K275" s="106">
        <f t="shared" si="7"/>
        <v>0</v>
      </c>
      <c r="L275" s="108">
        <f t="shared" si="11"/>
        <v>0</v>
      </c>
      <c r="M275" s="103"/>
      <c r="N275" s="108">
        <f t="shared" si="9"/>
        <v>0</v>
      </c>
      <c r="O275" s="108">
        <f t="shared" si="10"/>
        <v>0</v>
      </c>
      <c r="P275" s="92"/>
      <c r="Q275" s="92"/>
      <c r="R275" s="92"/>
      <c r="S275" s="92"/>
      <c r="T275" s="92"/>
      <c r="U275" s="92"/>
      <c r="V275" s="92"/>
    </row>
    <row r="276" spans="1:22" ht="12" customHeight="1" x14ac:dyDescent="0.25">
      <c r="A276" s="52">
        <v>5</v>
      </c>
      <c r="B276" s="52">
        <v>5611</v>
      </c>
      <c r="C276" s="53" t="s">
        <v>395</v>
      </c>
      <c r="D276" s="102">
        <f>SUMIF('PAAAS 2022'!$C$4:$C$251,$B276,'PAAAS 2022'!$S$4:$S$251)</f>
        <v>0</v>
      </c>
      <c r="E276" s="102">
        <f>SUMIF('PAAAS 2022'!$C$4:$C$251,$B276,'PAAAS 2022'!$T$4:$T$251)</f>
        <v>0</v>
      </c>
      <c r="F276" s="102">
        <f>SUMIF('PAAAS 2022'!$C$4:$C$251,$B276,'PAAAS 2022'!$U$4:$U$251)</f>
        <v>0</v>
      </c>
      <c r="G276" s="102">
        <f>SUMIF('PAAAS 2022'!$C$4:$C$251,$B276,'PAAAS 2022'!$V$4:$V$251)</f>
        <v>0</v>
      </c>
      <c r="H276" s="102">
        <f>SUMIF('PAAAS 2022'!$C$4:$C$251,$B276,'PAAAS 2022'!$W$4:$W$251)</f>
        <v>0</v>
      </c>
      <c r="I276" s="102">
        <f>SUMIF('PAAAS 2022'!$C$4:$C$251,$B276,'PAAAS 2022'!$X$4:$X$251)</f>
        <v>0</v>
      </c>
      <c r="J276" s="102">
        <f>SUMIF('PAAAS 2022'!$C$4:$C$251,$B276,'PAAAS 2022'!$Y$4:$Y$251)</f>
        <v>0</v>
      </c>
      <c r="K276" s="106">
        <f t="shared" si="7"/>
        <v>0</v>
      </c>
      <c r="L276" s="108">
        <f t="shared" si="11"/>
        <v>0</v>
      </c>
      <c r="M276" s="103"/>
      <c r="N276" s="108">
        <f t="shared" si="9"/>
        <v>0</v>
      </c>
      <c r="O276" s="108">
        <f t="shared" si="10"/>
        <v>0</v>
      </c>
      <c r="P276" s="92"/>
      <c r="Q276" s="92"/>
      <c r="R276" s="92"/>
      <c r="S276" s="92"/>
      <c r="T276" s="92"/>
      <c r="U276" s="92"/>
      <c r="V276" s="92"/>
    </row>
    <row r="277" spans="1:22" ht="12" customHeight="1" x14ac:dyDescent="0.25">
      <c r="A277" s="52">
        <v>5</v>
      </c>
      <c r="B277" s="52">
        <v>5621</v>
      </c>
      <c r="C277" s="53" t="s">
        <v>396</v>
      </c>
      <c r="D277" s="102">
        <f>SUMIF('PAAAS 2022'!$C$4:$C$251,$B277,'PAAAS 2022'!$S$4:$S$251)</f>
        <v>0</v>
      </c>
      <c r="E277" s="102">
        <f>SUMIF('PAAAS 2022'!$C$4:$C$251,$B277,'PAAAS 2022'!$T$4:$T$251)</f>
        <v>0</v>
      </c>
      <c r="F277" s="102">
        <f>SUMIF('PAAAS 2022'!$C$4:$C$251,$B277,'PAAAS 2022'!$U$4:$U$251)</f>
        <v>50000</v>
      </c>
      <c r="G277" s="102">
        <f>SUMIF('PAAAS 2022'!$C$4:$C$251,$B277,'PAAAS 2022'!$V$4:$V$251)</f>
        <v>0</v>
      </c>
      <c r="H277" s="102">
        <f>SUMIF('PAAAS 2022'!$C$4:$C$251,$B277,'PAAAS 2022'!$W$4:$W$251)</f>
        <v>0</v>
      </c>
      <c r="I277" s="102">
        <f>SUMIF('PAAAS 2022'!$C$4:$C$251,$B277,'PAAAS 2022'!$X$4:$X$251)</f>
        <v>0</v>
      </c>
      <c r="J277" s="102">
        <f>SUMIF('PAAAS 2022'!$C$4:$C$251,$B277,'PAAAS 2022'!$Y$4:$Y$251)</f>
        <v>0</v>
      </c>
      <c r="K277" s="106">
        <f t="shared" si="7"/>
        <v>50000</v>
      </c>
      <c r="L277" s="108">
        <f t="shared" si="11"/>
        <v>0</v>
      </c>
      <c r="M277" s="103"/>
      <c r="N277" s="108">
        <f t="shared" si="9"/>
        <v>0</v>
      </c>
      <c r="O277" s="108">
        <f t="shared" si="10"/>
        <v>50000</v>
      </c>
      <c r="P277" s="92"/>
      <c r="Q277" s="92"/>
      <c r="R277" s="92"/>
      <c r="S277" s="92"/>
      <c r="T277" s="92"/>
      <c r="U277" s="92"/>
      <c r="V277" s="92"/>
    </row>
    <row r="278" spans="1:22" ht="12" customHeight="1" x14ac:dyDescent="0.25">
      <c r="A278" s="52">
        <v>5</v>
      </c>
      <c r="B278" s="52">
        <v>5631</v>
      </c>
      <c r="C278" s="53" t="s">
        <v>397</v>
      </c>
      <c r="D278" s="102">
        <f>SUMIF('PAAAS 2022'!$C$4:$C$251,$B278,'PAAAS 2022'!$S$4:$S$251)</f>
        <v>0</v>
      </c>
      <c r="E278" s="102">
        <f>SUMIF('PAAAS 2022'!$C$4:$C$251,$B278,'PAAAS 2022'!$T$4:$T$251)</f>
        <v>0</v>
      </c>
      <c r="F278" s="102">
        <f>SUMIF('PAAAS 2022'!$C$4:$C$251,$B278,'PAAAS 2022'!$U$4:$U$251)</f>
        <v>0</v>
      </c>
      <c r="G278" s="102">
        <f>SUMIF('PAAAS 2022'!$C$4:$C$251,$B278,'PAAAS 2022'!$V$4:$V$251)</f>
        <v>0</v>
      </c>
      <c r="H278" s="102">
        <f>SUMIF('PAAAS 2022'!$C$4:$C$251,$B278,'PAAAS 2022'!$W$4:$W$251)</f>
        <v>0</v>
      </c>
      <c r="I278" s="102">
        <f>SUMIF('PAAAS 2022'!$C$4:$C$251,$B278,'PAAAS 2022'!$X$4:$X$251)</f>
        <v>0</v>
      </c>
      <c r="J278" s="102">
        <f>SUMIF('PAAAS 2022'!$C$4:$C$251,$B278,'PAAAS 2022'!$Y$4:$Y$251)</f>
        <v>0</v>
      </c>
      <c r="K278" s="106">
        <f t="shared" si="7"/>
        <v>0</v>
      </c>
      <c r="L278" s="108">
        <f t="shared" si="11"/>
        <v>0</v>
      </c>
      <c r="M278" s="103"/>
      <c r="N278" s="108">
        <f t="shared" si="9"/>
        <v>0</v>
      </c>
      <c r="O278" s="108">
        <f t="shared" si="10"/>
        <v>0</v>
      </c>
      <c r="P278" s="92"/>
      <c r="Q278" s="92"/>
      <c r="R278" s="92"/>
      <c r="S278" s="92"/>
      <c r="T278" s="92"/>
      <c r="U278" s="92"/>
      <c r="V278" s="92"/>
    </row>
    <row r="279" spans="1:22" ht="12" customHeight="1" x14ac:dyDescent="0.25">
      <c r="A279" s="104">
        <v>5</v>
      </c>
      <c r="B279" s="104">
        <v>5641</v>
      </c>
      <c r="C279" s="105" t="s">
        <v>398</v>
      </c>
      <c r="D279" s="102">
        <f>SUMIF('PAAAS 2022'!$C$4:$C$251,$B279,'PAAAS 2022'!$S$4:$S$251)</f>
        <v>0</v>
      </c>
      <c r="E279" s="102">
        <f>SUMIF('PAAAS 2022'!$C$4:$C$251,$B279,'PAAAS 2022'!$T$4:$T$251)</f>
        <v>0</v>
      </c>
      <c r="F279" s="102">
        <f>SUMIF('PAAAS 2022'!$C$4:$C$251,$B279,'PAAAS 2022'!$U$4:$U$251)</f>
        <v>300000</v>
      </c>
      <c r="G279" s="102">
        <f>SUMIF('PAAAS 2022'!$C$4:$C$251,$B279,'PAAAS 2022'!$V$4:$V$251)</f>
        <v>0</v>
      </c>
      <c r="H279" s="102">
        <f>SUMIF('PAAAS 2022'!$C$4:$C$251,$B279,'PAAAS 2022'!$W$4:$W$251)</f>
        <v>0</v>
      </c>
      <c r="I279" s="102">
        <f>SUMIF('PAAAS 2022'!$C$4:$C$251,$B279,'PAAAS 2022'!$X$4:$X$251)</f>
        <v>0</v>
      </c>
      <c r="J279" s="102">
        <f>SUMIF('PAAAS 2022'!$C$4:$C$251,$B279,'PAAAS 2022'!$Y$4:$Y$251)</f>
        <v>0</v>
      </c>
      <c r="K279" s="106">
        <f t="shared" si="7"/>
        <v>300000</v>
      </c>
      <c r="L279" s="108">
        <f t="shared" si="11"/>
        <v>0</v>
      </c>
      <c r="M279" s="107"/>
      <c r="N279" s="108">
        <f t="shared" si="9"/>
        <v>0</v>
      </c>
      <c r="O279" s="108">
        <f t="shared" si="10"/>
        <v>300000</v>
      </c>
      <c r="P279" s="98"/>
      <c r="Q279" s="98"/>
      <c r="R279" s="98"/>
      <c r="S279" s="98"/>
      <c r="T279" s="98"/>
      <c r="U279" s="98"/>
      <c r="V279" s="98"/>
    </row>
    <row r="280" spans="1:22" ht="12" customHeight="1" x14ac:dyDescent="0.25">
      <c r="A280" s="52">
        <v>5</v>
      </c>
      <c r="B280" s="52">
        <v>5651</v>
      </c>
      <c r="C280" s="53" t="s">
        <v>399</v>
      </c>
      <c r="D280" s="102">
        <f>SUMIF('PAAAS 2022'!$C$4:$C$251,$B280,'PAAAS 2022'!$S$4:$S$251)</f>
        <v>0</v>
      </c>
      <c r="E280" s="102">
        <f>SUMIF('PAAAS 2022'!$C$4:$C$251,$B280,'PAAAS 2022'!$T$4:$T$251)</f>
        <v>0</v>
      </c>
      <c r="F280" s="102">
        <f>SUMIF('PAAAS 2022'!$C$4:$C$251,$B280,'PAAAS 2022'!$U$4:$U$251)</f>
        <v>50000</v>
      </c>
      <c r="G280" s="102">
        <f>SUMIF('PAAAS 2022'!$C$4:$C$251,$B280,'PAAAS 2022'!$V$4:$V$251)</f>
        <v>0</v>
      </c>
      <c r="H280" s="102">
        <f>SUMIF('PAAAS 2022'!$C$4:$C$251,$B280,'PAAAS 2022'!$W$4:$W$251)</f>
        <v>0</v>
      </c>
      <c r="I280" s="102">
        <f>SUMIF('PAAAS 2022'!$C$4:$C$251,$B280,'PAAAS 2022'!$X$4:$X$251)</f>
        <v>0</v>
      </c>
      <c r="J280" s="102">
        <f>SUMIF('PAAAS 2022'!$C$4:$C$251,$B280,'PAAAS 2022'!$Y$4:$Y$251)</f>
        <v>0</v>
      </c>
      <c r="K280" s="106">
        <f t="shared" si="7"/>
        <v>50000</v>
      </c>
      <c r="L280" s="108">
        <f t="shared" si="11"/>
        <v>0</v>
      </c>
      <c r="M280" s="103"/>
      <c r="N280" s="108">
        <f t="shared" si="9"/>
        <v>0</v>
      </c>
      <c r="O280" s="108">
        <f t="shared" si="10"/>
        <v>50000</v>
      </c>
      <c r="P280" s="92"/>
      <c r="Q280" s="92"/>
      <c r="R280" s="92"/>
      <c r="S280" s="92"/>
      <c r="T280" s="92"/>
      <c r="U280" s="92"/>
      <c r="V280" s="92"/>
    </row>
    <row r="281" spans="1:22" ht="12" customHeight="1" x14ac:dyDescent="0.25">
      <c r="A281" s="104">
        <v>5</v>
      </c>
      <c r="B281" s="104">
        <v>5661</v>
      </c>
      <c r="C281" s="105" t="s">
        <v>400</v>
      </c>
      <c r="D281" s="102">
        <f>SUMIF('PAAAS 2022'!$C$4:$C$251,$B281,'PAAAS 2022'!$S$4:$S$251)</f>
        <v>0</v>
      </c>
      <c r="E281" s="102">
        <f>SUMIF('PAAAS 2022'!$C$4:$C$251,$B281,'PAAAS 2022'!$T$4:$T$251)</f>
        <v>0</v>
      </c>
      <c r="F281" s="102">
        <f>SUMIF('PAAAS 2022'!$C$4:$C$251,$B281,'PAAAS 2022'!$U$4:$U$251)</f>
        <v>10000</v>
      </c>
      <c r="G281" s="102">
        <f>SUMIF('PAAAS 2022'!$C$4:$C$251,$B281,'PAAAS 2022'!$V$4:$V$251)</f>
        <v>0</v>
      </c>
      <c r="H281" s="102">
        <f>SUMIF('PAAAS 2022'!$C$4:$C$251,$B281,'PAAAS 2022'!$W$4:$W$251)</f>
        <v>0</v>
      </c>
      <c r="I281" s="102">
        <f>SUMIF('PAAAS 2022'!$C$4:$C$251,$B281,'PAAAS 2022'!$X$4:$X$251)</f>
        <v>0</v>
      </c>
      <c r="J281" s="102">
        <f>SUMIF('PAAAS 2022'!$C$4:$C$251,$B281,'PAAAS 2022'!$Y$4:$Y$251)</f>
        <v>0</v>
      </c>
      <c r="K281" s="106">
        <f t="shared" si="7"/>
        <v>10000</v>
      </c>
      <c r="L281" s="108">
        <f t="shared" si="11"/>
        <v>0</v>
      </c>
      <c r="M281" s="107"/>
      <c r="N281" s="108">
        <f t="shared" si="9"/>
        <v>0</v>
      </c>
      <c r="O281" s="108">
        <f t="shared" si="10"/>
        <v>10000</v>
      </c>
      <c r="P281" s="98"/>
      <c r="Q281" s="98"/>
      <c r="R281" s="98"/>
      <c r="S281" s="98"/>
      <c r="T281" s="98"/>
      <c r="U281" s="98"/>
      <c r="V281" s="98"/>
    </row>
    <row r="282" spans="1:22" ht="12" customHeight="1" x14ac:dyDescent="0.25">
      <c r="A282" s="52">
        <v>5</v>
      </c>
      <c r="B282" s="52">
        <v>5671</v>
      </c>
      <c r="C282" s="53" t="s">
        <v>401</v>
      </c>
      <c r="D282" s="102">
        <f>SUMIF('PAAAS 2022'!$C$4:$C$251,$B282,'PAAAS 2022'!$S$4:$S$251)</f>
        <v>0</v>
      </c>
      <c r="E282" s="102">
        <f>SUMIF('PAAAS 2022'!$C$4:$C$251,$B282,'PAAAS 2022'!$T$4:$T$251)</f>
        <v>0</v>
      </c>
      <c r="F282" s="102">
        <f>SUMIF('PAAAS 2022'!$C$4:$C$251,$B282,'PAAAS 2022'!$U$4:$U$251)</f>
        <v>247731.79</v>
      </c>
      <c r="G282" s="102">
        <f>SUMIF('PAAAS 2022'!$C$4:$C$251,$B282,'PAAAS 2022'!$V$4:$V$251)</f>
        <v>0</v>
      </c>
      <c r="H282" s="102">
        <f>SUMIF('PAAAS 2022'!$C$4:$C$251,$B282,'PAAAS 2022'!$W$4:$W$251)</f>
        <v>0</v>
      </c>
      <c r="I282" s="102">
        <f>SUMIF('PAAAS 2022'!$C$4:$C$251,$B282,'PAAAS 2022'!$X$4:$X$251)</f>
        <v>0</v>
      </c>
      <c r="J282" s="102">
        <f>SUMIF('PAAAS 2022'!$C$4:$C$251,$B282,'PAAAS 2022'!$Y$4:$Y$251)</f>
        <v>0</v>
      </c>
      <c r="K282" s="106">
        <f t="shared" si="7"/>
        <v>247731.79</v>
      </c>
      <c r="L282" s="108">
        <f t="shared" si="11"/>
        <v>0</v>
      </c>
      <c r="M282" s="103"/>
      <c r="N282" s="108">
        <f t="shared" si="9"/>
        <v>0</v>
      </c>
      <c r="O282" s="108">
        <f t="shared" si="10"/>
        <v>247731.79</v>
      </c>
      <c r="P282" s="92"/>
      <c r="Q282" s="92"/>
      <c r="R282" s="92"/>
      <c r="S282" s="92"/>
      <c r="T282" s="92"/>
      <c r="U282" s="92"/>
      <c r="V282" s="92"/>
    </row>
    <row r="283" spans="1:22" ht="12" customHeight="1" x14ac:dyDescent="0.25">
      <c r="A283" s="52">
        <v>5</v>
      </c>
      <c r="B283" s="52">
        <v>5672</v>
      </c>
      <c r="C283" s="53" t="s">
        <v>402</v>
      </c>
      <c r="D283" s="102">
        <f>SUMIF('PAAAS 2022'!$C$4:$C$251,$B283,'PAAAS 2022'!$S$4:$S$251)</f>
        <v>0</v>
      </c>
      <c r="E283" s="102">
        <f>SUMIF('PAAAS 2022'!$C$4:$C$251,$B283,'PAAAS 2022'!$T$4:$T$251)</f>
        <v>0</v>
      </c>
      <c r="F283" s="102">
        <f>SUMIF('PAAAS 2022'!$C$4:$C$251,$B283,'PAAAS 2022'!$U$4:$U$251)</f>
        <v>0</v>
      </c>
      <c r="G283" s="102">
        <f>SUMIF('PAAAS 2022'!$C$4:$C$251,$B283,'PAAAS 2022'!$V$4:$V$251)</f>
        <v>0</v>
      </c>
      <c r="H283" s="102">
        <f>SUMIF('PAAAS 2022'!$C$4:$C$251,$B283,'PAAAS 2022'!$W$4:$W$251)</f>
        <v>0</v>
      </c>
      <c r="I283" s="102">
        <f>SUMIF('PAAAS 2022'!$C$4:$C$251,$B283,'PAAAS 2022'!$X$4:$X$251)</f>
        <v>0</v>
      </c>
      <c r="J283" s="102">
        <f>SUMIF('PAAAS 2022'!$C$4:$C$251,$B283,'PAAAS 2022'!$Y$4:$Y$251)</f>
        <v>0</v>
      </c>
      <c r="K283" s="106">
        <f t="shared" si="7"/>
        <v>0</v>
      </c>
      <c r="L283" s="108">
        <f t="shared" si="11"/>
        <v>0</v>
      </c>
      <c r="M283" s="103"/>
      <c r="N283" s="108">
        <f t="shared" si="9"/>
        <v>0</v>
      </c>
      <c r="O283" s="108">
        <f t="shared" si="10"/>
        <v>0</v>
      </c>
      <c r="P283" s="92"/>
      <c r="Q283" s="92"/>
      <c r="R283" s="92"/>
      <c r="S283" s="92"/>
      <c r="T283" s="92"/>
      <c r="U283" s="92"/>
      <c r="V283" s="92"/>
    </row>
    <row r="284" spans="1:22" ht="12" customHeight="1" x14ac:dyDescent="0.25">
      <c r="A284" s="52">
        <v>5</v>
      </c>
      <c r="B284" s="52">
        <v>5691</v>
      </c>
      <c r="C284" s="53" t="s">
        <v>403</v>
      </c>
      <c r="D284" s="102">
        <f>SUMIF('PAAAS 2022'!$C$4:$C$251,$B284,'PAAAS 2022'!$S$4:$S$251)</f>
        <v>0</v>
      </c>
      <c r="E284" s="102">
        <f>SUMIF('PAAAS 2022'!$C$4:$C$251,$B284,'PAAAS 2022'!$T$4:$T$251)</f>
        <v>0</v>
      </c>
      <c r="F284" s="102">
        <f>SUMIF('PAAAS 2022'!$C$4:$C$251,$B284,'PAAAS 2022'!$U$4:$U$251)</f>
        <v>0</v>
      </c>
      <c r="G284" s="102">
        <f>SUMIF('PAAAS 2022'!$C$4:$C$251,$B284,'PAAAS 2022'!$V$4:$V$251)</f>
        <v>0</v>
      </c>
      <c r="H284" s="102">
        <f>SUMIF('PAAAS 2022'!$C$4:$C$251,$B284,'PAAAS 2022'!$W$4:$W$251)</f>
        <v>0</v>
      </c>
      <c r="I284" s="102">
        <f>SUMIF('PAAAS 2022'!$C$4:$C$251,$B284,'PAAAS 2022'!$X$4:$X$251)</f>
        <v>0</v>
      </c>
      <c r="J284" s="102">
        <f>SUMIF('PAAAS 2022'!$C$4:$C$251,$B284,'PAAAS 2022'!$Y$4:$Y$251)</f>
        <v>0</v>
      </c>
      <c r="K284" s="106">
        <f t="shared" si="7"/>
        <v>0</v>
      </c>
      <c r="L284" s="108">
        <f t="shared" si="11"/>
        <v>0</v>
      </c>
      <c r="M284" s="103"/>
      <c r="N284" s="108">
        <f t="shared" si="9"/>
        <v>0</v>
      </c>
      <c r="O284" s="108">
        <f t="shared" si="10"/>
        <v>0</v>
      </c>
      <c r="P284" s="92"/>
      <c r="Q284" s="92"/>
      <c r="R284" s="92"/>
      <c r="S284" s="92"/>
      <c r="T284" s="92"/>
      <c r="U284" s="92"/>
      <c r="V284" s="92"/>
    </row>
    <row r="285" spans="1:22" ht="12" customHeight="1" x14ac:dyDescent="0.25">
      <c r="A285" s="52">
        <v>5</v>
      </c>
      <c r="B285" s="52">
        <v>5692</v>
      </c>
      <c r="C285" s="53" t="s">
        <v>404</v>
      </c>
      <c r="D285" s="102">
        <f>SUMIF('PAAAS 2022'!$C$4:$C$251,$B285,'PAAAS 2022'!$S$4:$S$251)</f>
        <v>0</v>
      </c>
      <c r="E285" s="102">
        <f>SUMIF('PAAAS 2022'!$C$4:$C$251,$B285,'PAAAS 2022'!$T$4:$T$251)</f>
        <v>0</v>
      </c>
      <c r="F285" s="102">
        <f>SUMIF('PAAAS 2022'!$C$4:$C$251,$B285,'PAAAS 2022'!$U$4:$U$251)</f>
        <v>0</v>
      </c>
      <c r="G285" s="102">
        <f>SUMIF('PAAAS 2022'!$C$4:$C$251,$B285,'PAAAS 2022'!$V$4:$V$251)</f>
        <v>0</v>
      </c>
      <c r="H285" s="102">
        <f>SUMIF('PAAAS 2022'!$C$4:$C$251,$B285,'PAAAS 2022'!$W$4:$W$251)</f>
        <v>0</v>
      </c>
      <c r="I285" s="102">
        <f>SUMIF('PAAAS 2022'!$C$4:$C$251,$B285,'PAAAS 2022'!$X$4:$X$251)</f>
        <v>0</v>
      </c>
      <c r="J285" s="102">
        <f>SUMIF('PAAAS 2022'!$C$4:$C$251,$B285,'PAAAS 2022'!$Y$4:$Y$251)</f>
        <v>0</v>
      </c>
      <c r="K285" s="106">
        <f t="shared" si="7"/>
        <v>0</v>
      </c>
      <c r="L285" s="108">
        <f t="shared" si="11"/>
        <v>0</v>
      </c>
      <c r="M285" s="103"/>
      <c r="N285" s="108">
        <f t="shared" si="9"/>
        <v>0</v>
      </c>
      <c r="O285" s="108">
        <f t="shared" si="10"/>
        <v>0</v>
      </c>
      <c r="P285" s="92"/>
      <c r="Q285" s="92"/>
      <c r="R285" s="92"/>
      <c r="S285" s="92"/>
      <c r="T285" s="92"/>
      <c r="U285" s="92"/>
      <c r="V285" s="92"/>
    </row>
    <row r="286" spans="1:22" ht="12" customHeight="1" x14ac:dyDescent="0.25">
      <c r="A286" s="52">
        <v>5</v>
      </c>
      <c r="B286" s="52">
        <v>5693</v>
      </c>
      <c r="C286" s="53" t="s">
        <v>405</v>
      </c>
      <c r="D286" s="102">
        <f>SUMIF('PAAAS 2022'!$C$4:$C$251,$B286,'PAAAS 2022'!$S$4:$S$251)</f>
        <v>0</v>
      </c>
      <c r="E286" s="102">
        <f>SUMIF('PAAAS 2022'!$C$4:$C$251,$B286,'PAAAS 2022'!$T$4:$T$251)</f>
        <v>0</v>
      </c>
      <c r="F286" s="102">
        <f>SUMIF('PAAAS 2022'!$C$4:$C$251,$B286,'PAAAS 2022'!$U$4:$U$251)</f>
        <v>0</v>
      </c>
      <c r="G286" s="102">
        <f>SUMIF('PAAAS 2022'!$C$4:$C$251,$B286,'PAAAS 2022'!$V$4:$V$251)</f>
        <v>0</v>
      </c>
      <c r="H286" s="102">
        <f>SUMIF('PAAAS 2022'!$C$4:$C$251,$B286,'PAAAS 2022'!$W$4:$W$251)</f>
        <v>0</v>
      </c>
      <c r="I286" s="102">
        <f>SUMIF('PAAAS 2022'!$C$4:$C$251,$B286,'PAAAS 2022'!$X$4:$X$251)</f>
        <v>0</v>
      </c>
      <c r="J286" s="102">
        <f>SUMIF('PAAAS 2022'!$C$4:$C$251,$B286,'PAAAS 2022'!$Y$4:$Y$251)</f>
        <v>0</v>
      </c>
      <c r="K286" s="106">
        <f t="shared" si="7"/>
        <v>0</v>
      </c>
      <c r="L286" s="108">
        <f t="shared" si="11"/>
        <v>0</v>
      </c>
      <c r="M286" s="103"/>
      <c r="N286" s="108">
        <f t="shared" si="9"/>
        <v>0</v>
      </c>
      <c r="O286" s="108">
        <f t="shared" si="10"/>
        <v>0</v>
      </c>
      <c r="P286" s="92"/>
      <c r="Q286" s="92"/>
      <c r="R286" s="92"/>
      <c r="S286" s="92"/>
      <c r="T286" s="92"/>
      <c r="U286" s="92"/>
      <c r="V286" s="92"/>
    </row>
    <row r="287" spans="1:22" ht="12" customHeight="1" x14ac:dyDescent="0.25">
      <c r="A287" s="52">
        <v>5</v>
      </c>
      <c r="B287" s="52">
        <v>5694</v>
      </c>
      <c r="C287" s="53" t="s">
        <v>406</v>
      </c>
      <c r="D287" s="102">
        <f>SUMIF('PAAAS 2022'!$C$4:$C$251,$B287,'PAAAS 2022'!$S$4:$S$251)</f>
        <v>0</v>
      </c>
      <c r="E287" s="102">
        <f>SUMIF('PAAAS 2022'!$C$4:$C$251,$B287,'PAAAS 2022'!$T$4:$T$251)</f>
        <v>0</v>
      </c>
      <c r="F287" s="102">
        <f>SUMIF('PAAAS 2022'!$C$4:$C$251,$B287,'PAAAS 2022'!$U$4:$U$251)</f>
        <v>0</v>
      </c>
      <c r="G287" s="102">
        <f>SUMIF('PAAAS 2022'!$C$4:$C$251,$B287,'PAAAS 2022'!$V$4:$V$251)</f>
        <v>0</v>
      </c>
      <c r="H287" s="102">
        <f>SUMIF('PAAAS 2022'!$C$4:$C$251,$B287,'PAAAS 2022'!$W$4:$W$251)</f>
        <v>0</v>
      </c>
      <c r="I287" s="102">
        <f>SUMIF('PAAAS 2022'!$C$4:$C$251,$B287,'PAAAS 2022'!$X$4:$X$251)</f>
        <v>0</v>
      </c>
      <c r="J287" s="102">
        <f>SUMIF('PAAAS 2022'!$C$4:$C$251,$B287,'PAAAS 2022'!$Y$4:$Y$251)</f>
        <v>0</v>
      </c>
      <c r="K287" s="106">
        <f t="shared" si="7"/>
        <v>0</v>
      </c>
      <c r="L287" s="108">
        <f t="shared" si="11"/>
        <v>0</v>
      </c>
      <c r="M287" s="103"/>
      <c r="N287" s="108">
        <f t="shared" si="9"/>
        <v>0</v>
      </c>
      <c r="O287" s="108">
        <f t="shared" si="10"/>
        <v>0</v>
      </c>
      <c r="P287" s="92"/>
      <c r="Q287" s="92"/>
      <c r="R287" s="92"/>
      <c r="S287" s="92"/>
      <c r="T287" s="92"/>
      <c r="U287" s="92"/>
      <c r="V287" s="92"/>
    </row>
    <row r="288" spans="1:22" ht="12" customHeight="1" x14ac:dyDescent="0.25">
      <c r="A288" s="52">
        <v>5</v>
      </c>
      <c r="B288" s="52">
        <v>5711</v>
      </c>
      <c r="C288" s="53" t="s">
        <v>407</v>
      </c>
      <c r="D288" s="102">
        <f>SUMIF('PAAAS 2022'!$C$4:$C$251,$B288,'PAAAS 2022'!$S$4:$S$251)</f>
        <v>0</v>
      </c>
      <c r="E288" s="102">
        <f>SUMIF('PAAAS 2022'!$C$4:$C$251,$B288,'PAAAS 2022'!$T$4:$T$251)</f>
        <v>0</v>
      </c>
      <c r="F288" s="102">
        <f>SUMIF('PAAAS 2022'!$C$4:$C$251,$B288,'PAAAS 2022'!$U$4:$U$251)</f>
        <v>0</v>
      </c>
      <c r="G288" s="102">
        <f>SUMIF('PAAAS 2022'!$C$4:$C$251,$B288,'PAAAS 2022'!$V$4:$V$251)</f>
        <v>0</v>
      </c>
      <c r="H288" s="102">
        <f>SUMIF('PAAAS 2022'!$C$4:$C$251,$B288,'PAAAS 2022'!$W$4:$W$251)</f>
        <v>0</v>
      </c>
      <c r="I288" s="102">
        <f>SUMIF('PAAAS 2022'!$C$4:$C$251,$B288,'PAAAS 2022'!$X$4:$X$251)</f>
        <v>0</v>
      </c>
      <c r="J288" s="102">
        <f>SUMIF('PAAAS 2022'!$C$4:$C$251,$B288,'PAAAS 2022'!$Y$4:$Y$251)</f>
        <v>0</v>
      </c>
      <c r="K288" s="106">
        <f t="shared" si="7"/>
        <v>0</v>
      </c>
      <c r="L288" s="108">
        <f t="shared" si="11"/>
        <v>0</v>
      </c>
      <c r="M288" s="103"/>
      <c r="N288" s="108">
        <f t="shared" si="9"/>
        <v>0</v>
      </c>
      <c r="O288" s="108">
        <f t="shared" si="10"/>
        <v>0</v>
      </c>
      <c r="P288" s="92"/>
      <c r="Q288" s="92"/>
      <c r="R288" s="92"/>
      <c r="S288" s="92"/>
      <c r="T288" s="92"/>
      <c r="U288" s="92"/>
      <c r="V288" s="92"/>
    </row>
    <row r="289" spans="1:22" ht="12" customHeight="1" x14ac:dyDescent="0.25">
      <c r="A289" s="52">
        <v>5</v>
      </c>
      <c r="B289" s="52">
        <v>5721</v>
      </c>
      <c r="C289" s="53" t="s">
        <v>408</v>
      </c>
      <c r="D289" s="102">
        <f>SUMIF('PAAAS 2022'!$C$4:$C$251,$B289,'PAAAS 2022'!$S$4:$S$251)</f>
        <v>0</v>
      </c>
      <c r="E289" s="102">
        <f>SUMIF('PAAAS 2022'!$C$4:$C$251,$B289,'PAAAS 2022'!$T$4:$T$251)</f>
        <v>0</v>
      </c>
      <c r="F289" s="102">
        <f>SUMIF('PAAAS 2022'!$C$4:$C$251,$B289,'PAAAS 2022'!$U$4:$U$251)</f>
        <v>0</v>
      </c>
      <c r="G289" s="102">
        <f>SUMIF('PAAAS 2022'!$C$4:$C$251,$B289,'PAAAS 2022'!$V$4:$V$251)</f>
        <v>0</v>
      </c>
      <c r="H289" s="102">
        <f>SUMIF('PAAAS 2022'!$C$4:$C$251,$B289,'PAAAS 2022'!$W$4:$W$251)</f>
        <v>0</v>
      </c>
      <c r="I289" s="102">
        <f>SUMIF('PAAAS 2022'!$C$4:$C$251,$B289,'PAAAS 2022'!$X$4:$X$251)</f>
        <v>0</v>
      </c>
      <c r="J289" s="102">
        <f>SUMIF('PAAAS 2022'!$C$4:$C$251,$B289,'PAAAS 2022'!$Y$4:$Y$251)</f>
        <v>0</v>
      </c>
      <c r="K289" s="106">
        <f t="shared" si="7"/>
        <v>0</v>
      </c>
      <c r="L289" s="108">
        <f t="shared" si="11"/>
        <v>0</v>
      </c>
      <c r="M289" s="103"/>
      <c r="N289" s="108">
        <f t="shared" si="9"/>
        <v>0</v>
      </c>
      <c r="O289" s="108">
        <f t="shared" si="10"/>
        <v>0</v>
      </c>
      <c r="P289" s="92"/>
      <c r="Q289" s="92"/>
      <c r="R289" s="92"/>
      <c r="S289" s="92"/>
      <c r="T289" s="92"/>
      <c r="U289" s="92"/>
      <c r="V289" s="92"/>
    </row>
    <row r="290" spans="1:22" ht="12" customHeight="1" x14ac:dyDescent="0.25">
      <c r="A290" s="52">
        <v>5</v>
      </c>
      <c r="B290" s="52">
        <v>5731</v>
      </c>
      <c r="C290" s="53" t="s">
        <v>409</v>
      </c>
      <c r="D290" s="102">
        <f>SUMIF('PAAAS 2022'!$C$4:$C$251,$B290,'PAAAS 2022'!$S$4:$S$251)</f>
        <v>0</v>
      </c>
      <c r="E290" s="102">
        <f>SUMIF('PAAAS 2022'!$C$4:$C$251,$B290,'PAAAS 2022'!$T$4:$T$251)</f>
        <v>0</v>
      </c>
      <c r="F290" s="102">
        <f>SUMIF('PAAAS 2022'!$C$4:$C$251,$B290,'PAAAS 2022'!$U$4:$U$251)</f>
        <v>0</v>
      </c>
      <c r="G290" s="102">
        <f>SUMIF('PAAAS 2022'!$C$4:$C$251,$B290,'PAAAS 2022'!$V$4:$V$251)</f>
        <v>0</v>
      </c>
      <c r="H290" s="102">
        <f>SUMIF('PAAAS 2022'!$C$4:$C$251,$B290,'PAAAS 2022'!$W$4:$W$251)</f>
        <v>0</v>
      </c>
      <c r="I290" s="102">
        <f>SUMIF('PAAAS 2022'!$C$4:$C$251,$B290,'PAAAS 2022'!$X$4:$X$251)</f>
        <v>0</v>
      </c>
      <c r="J290" s="102">
        <f>SUMIF('PAAAS 2022'!$C$4:$C$251,$B290,'PAAAS 2022'!$Y$4:$Y$251)</f>
        <v>0</v>
      </c>
      <c r="K290" s="106">
        <f t="shared" si="7"/>
        <v>0</v>
      </c>
      <c r="L290" s="108">
        <f t="shared" si="11"/>
        <v>0</v>
      </c>
      <c r="M290" s="103"/>
      <c r="N290" s="108">
        <f t="shared" si="9"/>
        <v>0</v>
      </c>
      <c r="O290" s="108">
        <f t="shared" si="10"/>
        <v>0</v>
      </c>
      <c r="P290" s="92"/>
      <c r="Q290" s="92"/>
      <c r="R290" s="92"/>
      <c r="S290" s="92"/>
      <c r="T290" s="92"/>
      <c r="U290" s="92"/>
      <c r="V290" s="92"/>
    </row>
    <row r="291" spans="1:22" ht="12" customHeight="1" x14ac:dyDescent="0.25">
      <c r="A291" s="52">
        <v>5</v>
      </c>
      <c r="B291" s="52">
        <v>5741</v>
      </c>
      <c r="C291" s="53" t="s">
        <v>410</v>
      </c>
      <c r="D291" s="102">
        <f>SUMIF('PAAAS 2022'!$C$4:$C$251,$B291,'PAAAS 2022'!$S$4:$S$251)</f>
        <v>0</v>
      </c>
      <c r="E291" s="102">
        <f>SUMIF('PAAAS 2022'!$C$4:$C$251,$B291,'PAAAS 2022'!$T$4:$T$251)</f>
        <v>0</v>
      </c>
      <c r="F291" s="102">
        <f>SUMIF('PAAAS 2022'!$C$4:$C$251,$B291,'PAAAS 2022'!$U$4:$U$251)</f>
        <v>0</v>
      </c>
      <c r="G291" s="102">
        <f>SUMIF('PAAAS 2022'!$C$4:$C$251,$B291,'PAAAS 2022'!$V$4:$V$251)</f>
        <v>0</v>
      </c>
      <c r="H291" s="102">
        <f>SUMIF('PAAAS 2022'!$C$4:$C$251,$B291,'PAAAS 2022'!$W$4:$W$251)</f>
        <v>0</v>
      </c>
      <c r="I291" s="102">
        <f>SUMIF('PAAAS 2022'!$C$4:$C$251,$B291,'PAAAS 2022'!$X$4:$X$251)</f>
        <v>0</v>
      </c>
      <c r="J291" s="102">
        <f>SUMIF('PAAAS 2022'!$C$4:$C$251,$B291,'PAAAS 2022'!$Y$4:$Y$251)</f>
        <v>0</v>
      </c>
      <c r="K291" s="106">
        <f t="shared" si="7"/>
        <v>0</v>
      </c>
      <c r="L291" s="108">
        <f t="shared" si="11"/>
        <v>0</v>
      </c>
      <c r="M291" s="103"/>
      <c r="N291" s="108">
        <f t="shared" si="9"/>
        <v>0</v>
      </c>
      <c r="O291" s="108">
        <f t="shared" si="10"/>
        <v>0</v>
      </c>
      <c r="P291" s="92"/>
      <c r="Q291" s="92"/>
      <c r="R291" s="92"/>
      <c r="S291" s="92"/>
      <c r="T291" s="92"/>
      <c r="U291" s="92"/>
      <c r="V291" s="92"/>
    </row>
    <row r="292" spans="1:22" ht="12" customHeight="1" x14ac:dyDescent="0.25">
      <c r="A292" s="52">
        <v>5</v>
      </c>
      <c r="B292" s="52">
        <v>5751</v>
      </c>
      <c r="C292" s="53" t="s">
        <v>411</v>
      </c>
      <c r="D292" s="102">
        <f>SUMIF('PAAAS 2022'!$C$4:$C$251,$B292,'PAAAS 2022'!$S$4:$S$251)</f>
        <v>0</v>
      </c>
      <c r="E292" s="102">
        <f>SUMIF('PAAAS 2022'!$C$4:$C$251,$B292,'PAAAS 2022'!$T$4:$T$251)</f>
        <v>0</v>
      </c>
      <c r="F292" s="102">
        <f>SUMIF('PAAAS 2022'!$C$4:$C$251,$B292,'PAAAS 2022'!$U$4:$U$251)</f>
        <v>0</v>
      </c>
      <c r="G292" s="102">
        <f>SUMIF('PAAAS 2022'!$C$4:$C$251,$B292,'PAAAS 2022'!$V$4:$V$251)</f>
        <v>0</v>
      </c>
      <c r="H292" s="102">
        <f>SUMIF('PAAAS 2022'!$C$4:$C$251,$B292,'PAAAS 2022'!$W$4:$W$251)</f>
        <v>0</v>
      </c>
      <c r="I292" s="102">
        <f>SUMIF('PAAAS 2022'!$C$4:$C$251,$B292,'PAAAS 2022'!$X$4:$X$251)</f>
        <v>0</v>
      </c>
      <c r="J292" s="102">
        <f>SUMIF('PAAAS 2022'!$C$4:$C$251,$B292,'PAAAS 2022'!$Y$4:$Y$251)</f>
        <v>0</v>
      </c>
      <c r="K292" s="106">
        <f t="shared" si="7"/>
        <v>0</v>
      </c>
      <c r="L292" s="108">
        <f t="shared" si="11"/>
        <v>0</v>
      </c>
      <c r="M292" s="103"/>
      <c r="N292" s="108">
        <f t="shared" si="9"/>
        <v>0</v>
      </c>
      <c r="O292" s="108">
        <f t="shared" si="10"/>
        <v>0</v>
      </c>
      <c r="P292" s="92"/>
      <c r="Q292" s="92"/>
      <c r="R292" s="92"/>
      <c r="S292" s="92"/>
      <c r="T292" s="92"/>
      <c r="U292" s="92"/>
      <c r="V292" s="92"/>
    </row>
    <row r="293" spans="1:22" ht="12" customHeight="1" x14ac:dyDescent="0.25">
      <c r="A293" s="52">
        <v>5</v>
      </c>
      <c r="B293" s="52">
        <v>5761</v>
      </c>
      <c r="C293" s="53" t="s">
        <v>412</v>
      </c>
      <c r="D293" s="102">
        <f>SUMIF('PAAAS 2022'!$C$4:$C$251,$B293,'PAAAS 2022'!$S$4:$S$251)</f>
        <v>0</v>
      </c>
      <c r="E293" s="102">
        <f>SUMIF('PAAAS 2022'!$C$4:$C$251,$B293,'PAAAS 2022'!$T$4:$T$251)</f>
        <v>0</v>
      </c>
      <c r="F293" s="102">
        <f>SUMIF('PAAAS 2022'!$C$4:$C$251,$B293,'PAAAS 2022'!$U$4:$U$251)</f>
        <v>0</v>
      </c>
      <c r="G293" s="102">
        <f>SUMIF('PAAAS 2022'!$C$4:$C$251,$B293,'PAAAS 2022'!$V$4:$V$251)</f>
        <v>0</v>
      </c>
      <c r="H293" s="102">
        <f>SUMIF('PAAAS 2022'!$C$4:$C$251,$B293,'PAAAS 2022'!$W$4:$W$251)</f>
        <v>0</v>
      </c>
      <c r="I293" s="102">
        <f>SUMIF('PAAAS 2022'!$C$4:$C$251,$B293,'PAAAS 2022'!$X$4:$X$251)</f>
        <v>0</v>
      </c>
      <c r="J293" s="102">
        <f>SUMIF('PAAAS 2022'!$C$4:$C$251,$B293,'PAAAS 2022'!$Y$4:$Y$251)</f>
        <v>0</v>
      </c>
      <c r="K293" s="106">
        <f t="shared" si="7"/>
        <v>0</v>
      </c>
      <c r="L293" s="108">
        <f t="shared" si="11"/>
        <v>0</v>
      </c>
      <c r="M293" s="103"/>
      <c r="N293" s="108">
        <f t="shared" si="9"/>
        <v>0</v>
      </c>
      <c r="O293" s="108">
        <f t="shared" si="10"/>
        <v>0</v>
      </c>
      <c r="P293" s="92"/>
      <c r="Q293" s="92"/>
      <c r="R293" s="92"/>
      <c r="S293" s="92"/>
      <c r="T293" s="92"/>
      <c r="U293" s="92"/>
      <c r="V293" s="92"/>
    </row>
    <row r="294" spans="1:22" ht="12" customHeight="1" x14ac:dyDescent="0.25">
      <c r="A294" s="52">
        <v>5</v>
      </c>
      <c r="B294" s="52">
        <v>5771</v>
      </c>
      <c r="C294" s="53" t="s">
        <v>413</v>
      </c>
      <c r="D294" s="102">
        <f>SUMIF('PAAAS 2022'!$C$4:$C$251,$B294,'PAAAS 2022'!$S$4:$S$251)</f>
        <v>0</v>
      </c>
      <c r="E294" s="102">
        <f>SUMIF('PAAAS 2022'!$C$4:$C$251,$B294,'PAAAS 2022'!$T$4:$T$251)</f>
        <v>0</v>
      </c>
      <c r="F294" s="102">
        <f>SUMIF('PAAAS 2022'!$C$4:$C$251,$B294,'PAAAS 2022'!$U$4:$U$251)</f>
        <v>0</v>
      </c>
      <c r="G294" s="102">
        <f>SUMIF('PAAAS 2022'!$C$4:$C$251,$B294,'PAAAS 2022'!$V$4:$V$251)</f>
        <v>0</v>
      </c>
      <c r="H294" s="102">
        <f>SUMIF('PAAAS 2022'!$C$4:$C$251,$B294,'PAAAS 2022'!$W$4:$W$251)</f>
        <v>0</v>
      </c>
      <c r="I294" s="102">
        <f>SUMIF('PAAAS 2022'!$C$4:$C$251,$B294,'PAAAS 2022'!$X$4:$X$251)</f>
        <v>0</v>
      </c>
      <c r="J294" s="102">
        <f>SUMIF('PAAAS 2022'!$C$4:$C$251,$B294,'PAAAS 2022'!$Y$4:$Y$251)</f>
        <v>0</v>
      </c>
      <c r="K294" s="106">
        <f t="shared" si="7"/>
        <v>0</v>
      </c>
      <c r="L294" s="108">
        <f t="shared" si="11"/>
        <v>0</v>
      </c>
      <c r="M294" s="103"/>
      <c r="N294" s="108">
        <f t="shared" si="9"/>
        <v>0</v>
      </c>
      <c r="O294" s="108">
        <f t="shared" si="10"/>
        <v>0</v>
      </c>
      <c r="P294" s="92"/>
      <c r="Q294" s="92"/>
      <c r="R294" s="92"/>
      <c r="S294" s="92"/>
      <c r="T294" s="92"/>
      <c r="U294" s="92"/>
      <c r="V294" s="92"/>
    </row>
    <row r="295" spans="1:22" ht="12" customHeight="1" x14ac:dyDescent="0.25">
      <c r="A295" s="52">
        <v>5</v>
      </c>
      <c r="B295" s="52">
        <v>5781</v>
      </c>
      <c r="C295" s="53" t="s">
        <v>414</v>
      </c>
      <c r="D295" s="102">
        <f>SUMIF('PAAAS 2022'!$C$4:$C$251,$B295,'PAAAS 2022'!$S$4:$S$251)</f>
        <v>0</v>
      </c>
      <c r="E295" s="102">
        <f>SUMIF('PAAAS 2022'!$C$4:$C$251,$B295,'PAAAS 2022'!$T$4:$T$251)</f>
        <v>0</v>
      </c>
      <c r="F295" s="102">
        <f>SUMIF('PAAAS 2022'!$C$4:$C$251,$B295,'PAAAS 2022'!$U$4:$U$251)</f>
        <v>0</v>
      </c>
      <c r="G295" s="102">
        <f>SUMIF('PAAAS 2022'!$C$4:$C$251,$B295,'PAAAS 2022'!$V$4:$V$251)</f>
        <v>0</v>
      </c>
      <c r="H295" s="102">
        <f>SUMIF('PAAAS 2022'!$C$4:$C$251,$B295,'PAAAS 2022'!$W$4:$W$251)</f>
        <v>0</v>
      </c>
      <c r="I295" s="102">
        <f>SUMIF('PAAAS 2022'!$C$4:$C$251,$B295,'PAAAS 2022'!$X$4:$X$251)</f>
        <v>0</v>
      </c>
      <c r="J295" s="102">
        <f>SUMIF('PAAAS 2022'!$C$4:$C$251,$B295,'PAAAS 2022'!$Y$4:$Y$251)</f>
        <v>0</v>
      </c>
      <c r="K295" s="106">
        <f t="shared" si="7"/>
        <v>0</v>
      </c>
      <c r="L295" s="108">
        <f t="shared" si="11"/>
        <v>0</v>
      </c>
      <c r="M295" s="103"/>
      <c r="N295" s="108">
        <f t="shared" si="9"/>
        <v>0</v>
      </c>
      <c r="O295" s="108">
        <f t="shared" si="10"/>
        <v>0</v>
      </c>
      <c r="P295" s="92"/>
      <c r="Q295" s="92"/>
      <c r="R295" s="92"/>
      <c r="S295" s="92"/>
      <c r="T295" s="92"/>
      <c r="U295" s="92"/>
      <c r="V295" s="92"/>
    </row>
    <row r="296" spans="1:22" ht="12" customHeight="1" x14ac:dyDescent="0.25">
      <c r="A296" s="52">
        <v>5</v>
      </c>
      <c r="B296" s="52">
        <v>5791</v>
      </c>
      <c r="C296" s="53" t="s">
        <v>415</v>
      </c>
      <c r="D296" s="102">
        <f>SUMIF('PAAAS 2022'!$C$4:$C$251,$B296,'PAAAS 2022'!$S$4:$S$251)</f>
        <v>0</v>
      </c>
      <c r="E296" s="102">
        <f>SUMIF('PAAAS 2022'!$C$4:$C$251,$B296,'PAAAS 2022'!$T$4:$T$251)</f>
        <v>0</v>
      </c>
      <c r="F296" s="102">
        <f>SUMIF('PAAAS 2022'!$C$4:$C$251,$B296,'PAAAS 2022'!$U$4:$U$251)</f>
        <v>0</v>
      </c>
      <c r="G296" s="102">
        <f>SUMIF('PAAAS 2022'!$C$4:$C$251,$B296,'PAAAS 2022'!$V$4:$V$251)</f>
        <v>0</v>
      </c>
      <c r="H296" s="102">
        <f>SUMIF('PAAAS 2022'!$C$4:$C$251,$B296,'PAAAS 2022'!$W$4:$W$251)</f>
        <v>0</v>
      </c>
      <c r="I296" s="102">
        <f>SUMIF('PAAAS 2022'!$C$4:$C$251,$B296,'PAAAS 2022'!$X$4:$X$251)</f>
        <v>0</v>
      </c>
      <c r="J296" s="102">
        <f>SUMIF('PAAAS 2022'!$C$4:$C$251,$B296,'PAAAS 2022'!$Y$4:$Y$251)</f>
        <v>0</v>
      </c>
      <c r="K296" s="106">
        <f t="shared" si="7"/>
        <v>0</v>
      </c>
      <c r="L296" s="108">
        <f t="shared" si="11"/>
        <v>0</v>
      </c>
      <c r="M296" s="103"/>
      <c r="N296" s="108">
        <f t="shared" si="9"/>
        <v>0</v>
      </c>
      <c r="O296" s="108">
        <f t="shared" si="10"/>
        <v>0</v>
      </c>
      <c r="P296" s="92"/>
      <c r="Q296" s="92"/>
      <c r="R296" s="92"/>
      <c r="S296" s="92"/>
      <c r="T296" s="92"/>
      <c r="U296" s="92"/>
      <c r="V296" s="92"/>
    </row>
    <row r="297" spans="1:22" ht="12" customHeight="1" x14ac:dyDescent="0.25">
      <c r="A297" s="52">
        <v>5</v>
      </c>
      <c r="B297" s="52">
        <v>5811</v>
      </c>
      <c r="C297" s="53" t="s">
        <v>416</v>
      </c>
      <c r="D297" s="102">
        <f>SUMIF('PAAAS 2022'!$C$4:$C$251,$B297,'PAAAS 2022'!$S$4:$S$251)</f>
        <v>0</v>
      </c>
      <c r="E297" s="102">
        <f>SUMIF('PAAAS 2022'!$C$4:$C$251,$B297,'PAAAS 2022'!$T$4:$T$251)</f>
        <v>0</v>
      </c>
      <c r="F297" s="102">
        <f>SUMIF('PAAAS 2022'!$C$4:$C$251,$B297,'PAAAS 2022'!$U$4:$U$251)</f>
        <v>0</v>
      </c>
      <c r="G297" s="102">
        <f>SUMIF('PAAAS 2022'!$C$4:$C$251,$B297,'PAAAS 2022'!$V$4:$V$251)</f>
        <v>0</v>
      </c>
      <c r="H297" s="102">
        <f>SUMIF('PAAAS 2022'!$C$4:$C$251,$B297,'PAAAS 2022'!$W$4:$W$251)</f>
        <v>0</v>
      </c>
      <c r="I297" s="102">
        <f>SUMIF('PAAAS 2022'!$C$4:$C$251,$B297,'PAAAS 2022'!$X$4:$X$251)</f>
        <v>0</v>
      </c>
      <c r="J297" s="102">
        <f>SUMIF('PAAAS 2022'!$C$4:$C$251,$B297,'PAAAS 2022'!$Y$4:$Y$251)</f>
        <v>0</v>
      </c>
      <c r="K297" s="106">
        <f t="shared" si="7"/>
        <v>0</v>
      </c>
      <c r="L297" s="108">
        <f t="shared" si="11"/>
        <v>0</v>
      </c>
      <c r="M297" s="103"/>
      <c r="N297" s="108">
        <f t="shared" si="9"/>
        <v>0</v>
      </c>
      <c r="O297" s="108">
        <f t="shared" si="10"/>
        <v>0</v>
      </c>
      <c r="P297" s="92"/>
      <c r="Q297" s="92"/>
      <c r="R297" s="92"/>
      <c r="S297" s="92"/>
      <c r="T297" s="92"/>
      <c r="U297" s="92"/>
      <c r="V297" s="92"/>
    </row>
    <row r="298" spans="1:22" ht="12" customHeight="1" x14ac:dyDescent="0.25">
      <c r="A298" s="52">
        <v>5</v>
      </c>
      <c r="B298" s="52">
        <v>5821</v>
      </c>
      <c r="C298" s="53" t="s">
        <v>417</v>
      </c>
      <c r="D298" s="102">
        <f>SUMIF('PAAAS 2022'!$C$4:$C$251,$B298,'PAAAS 2022'!$S$4:$S$251)</f>
        <v>0</v>
      </c>
      <c r="E298" s="102">
        <f>SUMIF('PAAAS 2022'!$C$4:$C$251,$B298,'PAAAS 2022'!$T$4:$T$251)</f>
        <v>0</v>
      </c>
      <c r="F298" s="102">
        <f>SUMIF('PAAAS 2022'!$C$4:$C$251,$B298,'PAAAS 2022'!$U$4:$U$251)</f>
        <v>0</v>
      </c>
      <c r="G298" s="102">
        <f>SUMIF('PAAAS 2022'!$C$4:$C$251,$B298,'PAAAS 2022'!$V$4:$V$251)</f>
        <v>0</v>
      </c>
      <c r="H298" s="102">
        <f>SUMIF('PAAAS 2022'!$C$4:$C$251,$B298,'PAAAS 2022'!$W$4:$W$251)</f>
        <v>0</v>
      </c>
      <c r="I298" s="102">
        <f>SUMIF('PAAAS 2022'!$C$4:$C$251,$B298,'PAAAS 2022'!$X$4:$X$251)</f>
        <v>0</v>
      </c>
      <c r="J298" s="102">
        <f>SUMIF('PAAAS 2022'!$C$4:$C$251,$B298,'PAAAS 2022'!$Y$4:$Y$251)</f>
        <v>0</v>
      </c>
      <c r="K298" s="106">
        <f t="shared" si="7"/>
        <v>0</v>
      </c>
      <c r="L298" s="108">
        <f t="shared" si="11"/>
        <v>0</v>
      </c>
      <c r="M298" s="103"/>
      <c r="N298" s="108">
        <f t="shared" si="9"/>
        <v>0</v>
      </c>
      <c r="O298" s="108">
        <f t="shared" si="10"/>
        <v>0</v>
      </c>
      <c r="P298" s="92"/>
      <c r="Q298" s="92"/>
      <c r="R298" s="92"/>
      <c r="S298" s="92"/>
      <c r="T298" s="92"/>
      <c r="U298" s="92"/>
      <c r="V298" s="92"/>
    </row>
    <row r="299" spans="1:22" ht="12" customHeight="1" x14ac:dyDescent="0.25">
      <c r="A299" s="52">
        <v>5</v>
      </c>
      <c r="B299" s="52">
        <v>5831</v>
      </c>
      <c r="C299" s="53" t="s">
        <v>418</v>
      </c>
      <c r="D299" s="102">
        <f>SUMIF('PAAAS 2022'!$C$4:$C$251,$B299,'PAAAS 2022'!$S$4:$S$251)</f>
        <v>0</v>
      </c>
      <c r="E299" s="102">
        <f>SUMIF('PAAAS 2022'!$C$4:$C$251,$B299,'PAAAS 2022'!$T$4:$T$251)</f>
        <v>0</v>
      </c>
      <c r="F299" s="102">
        <f>SUMIF('PAAAS 2022'!$C$4:$C$251,$B299,'PAAAS 2022'!$U$4:$U$251)</f>
        <v>0</v>
      </c>
      <c r="G299" s="102">
        <f>SUMIF('PAAAS 2022'!$C$4:$C$251,$B299,'PAAAS 2022'!$V$4:$V$251)</f>
        <v>0</v>
      </c>
      <c r="H299" s="102">
        <f>SUMIF('PAAAS 2022'!$C$4:$C$251,$B299,'PAAAS 2022'!$W$4:$W$251)</f>
        <v>0</v>
      </c>
      <c r="I299" s="102">
        <f>SUMIF('PAAAS 2022'!$C$4:$C$251,$B299,'PAAAS 2022'!$X$4:$X$251)</f>
        <v>0</v>
      </c>
      <c r="J299" s="102">
        <f>SUMIF('PAAAS 2022'!$C$4:$C$251,$B299,'PAAAS 2022'!$Y$4:$Y$251)</f>
        <v>0</v>
      </c>
      <c r="K299" s="106">
        <f t="shared" si="7"/>
        <v>0</v>
      </c>
      <c r="L299" s="108">
        <f t="shared" si="11"/>
        <v>0</v>
      </c>
      <c r="M299" s="103"/>
      <c r="N299" s="108">
        <f t="shared" si="9"/>
        <v>0</v>
      </c>
      <c r="O299" s="108">
        <f t="shared" si="10"/>
        <v>0</v>
      </c>
      <c r="P299" s="92"/>
      <c r="Q299" s="92"/>
      <c r="R299" s="92"/>
      <c r="S299" s="92"/>
      <c r="T299" s="92"/>
      <c r="U299" s="92"/>
      <c r="V299" s="92"/>
    </row>
    <row r="300" spans="1:22" ht="12" customHeight="1" x14ac:dyDescent="0.25">
      <c r="A300" s="52">
        <v>5</v>
      </c>
      <c r="B300" s="52">
        <v>5891</v>
      </c>
      <c r="C300" s="53" t="s">
        <v>419</v>
      </c>
      <c r="D300" s="102">
        <f>SUMIF('PAAAS 2022'!$C$4:$C$251,$B300,'PAAAS 2022'!$S$4:$S$251)</f>
        <v>0</v>
      </c>
      <c r="E300" s="102">
        <f>SUMIF('PAAAS 2022'!$C$4:$C$251,$B300,'PAAAS 2022'!$T$4:$T$251)</f>
        <v>0</v>
      </c>
      <c r="F300" s="102">
        <f>SUMIF('PAAAS 2022'!$C$4:$C$251,$B300,'PAAAS 2022'!$U$4:$U$251)</f>
        <v>0</v>
      </c>
      <c r="G300" s="102">
        <f>SUMIF('PAAAS 2022'!$C$4:$C$251,$B300,'PAAAS 2022'!$V$4:$V$251)</f>
        <v>0</v>
      </c>
      <c r="H300" s="102">
        <f>SUMIF('PAAAS 2022'!$C$4:$C$251,$B300,'PAAAS 2022'!$W$4:$W$251)</f>
        <v>0</v>
      </c>
      <c r="I300" s="102">
        <f>SUMIF('PAAAS 2022'!$C$4:$C$251,$B300,'PAAAS 2022'!$X$4:$X$251)</f>
        <v>0</v>
      </c>
      <c r="J300" s="102">
        <f>SUMIF('PAAAS 2022'!$C$4:$C$251,$B300,'PAAAS 2022'!$Y$4:$Y$251)</f>
        <v>0</v>
      </c>
      <c r="K300" s="106">
        <f t="shared" si="7"/>
        <v>0</v>
      </c>
      <c r="L300" s="108">
        <f t="shared" si="11"/>
        <v>0</v>
      </c>
      <c r="M300" s="103"/>
      <c r="N300" s="108">
        <f t="shared" si="9"/>
        <v>0</v>
      </c>
      <c r="O300" s="108">
        <f t="shared" si="10"/>
        <v>0</v>
      </c>
      <c r="P300" s="92"/>
      <c r="Q300" s="92"/>
      <c r="R300" s="92"/>
      <c r="S300" s="92"/>
      <c r="T300" s="92"/>
      <c r="U300" s="92"/>
      <c r="V300" s="92"/>
    </row>
    <row r="301" spans="1:22" ht="12" customHeight="1" x14ac:dyDescent="0.25">
      <c r="A301" s="52">
        <v>5</v>
      </c>
      <c r="B301" s="52">
        <v>5892</v>
      </c>
      <c r="C301" s="53" t="s">
        <v>420</v>
      </c>
      <c r="D301" s="102">
        <f>SUMIF('PAAAS 2022'!$C$4:$C$251,$B301,'PAAAS 2022'!$S$4:$S$251)</f>
        <v>0</v>
      </c>
      <c r="E301" s="102">
        <f>SUMIF('PAAAS 2022'!$C$4:$C$251,$B301,'PAAAS 2022'!$T$4:$T$251)</f>
        <v>0</v>
      </c>
      <c r="F301" s="102">
        <f>SUMIF('PAAAS 2022'!$C$4:$C$251,$B301,'PAAAS 2022'!$U$4:$U$251)</f>
        <v>0</v>
      </c>
      <c r="G301" s="102">
        <f>SUMIF('PAAAS 2022'!$C$4:$C$251,$B301,'PAAAS 2022'!$V$4:$V$251)</f>
        <v>0</v>
      </c>
      <c r="H301" s="102">
        <f>SUMIF('PAAAS 2022'!$C$4:$C$251,$B301,'PAAAS 2022'!$W$4:$W$251)</f>
        <v>0</v>
      </c>
      <c r="I301" s="102">
        <f>SUMIF('PAAAS 2022'!$C$4:$C$251,$B301,'PAAAS 2022'!$X$4:$X$251)</f>
        <v>0</v>
      </c>
      <c r="J301" s="102">
        <f>SUMIF('PAAAS 2022'!$C$4:$C$251,$B301,'PAAAS 2022'!$Y$4:$Y$251)</f>
        <v>0</v>
      </c>
      <c r="K301" s="106">
        <f t="shared" si="7"/>
        <v>0</v>
      </c>
      <c r="L301" s="108">
        <f t="shared" si="11"/>
        <v>0</v>
      </c>
      <c r="M301" s="103"/>
      <c r="N301" s="108">
        <f t="shared" si="9"/>
        <v>0</v>
      </c>
      <c r="O301" s="108">
        <f t="shared" si="10"/>
        <v>0</v>
      </c>
      <c r="P301" s="92"/>
      <c r="Q301" s="92"/>
      <c r="R301" s="92"/>
      <c r="S301" s="92"/>
      <c r="T301" s="92"/>
      <c r="U301" s="92"/>
      <c r="V301" s="92"/>
    </row>
    <row r="302" spans="1:22" ht="12" customHeight="1" x14ac:dyDescent="0.25">
      <c r="A302" s="52">
        <v>5</v>
      </c>
      <c r="B302" s="52">
        <v>5893</v>
      </c>
      <c r="C302" s="53" t="s">
        <v>421</v>
      </c>
      <c r="D302" s="102">
        <f>SUMIF('PAAAS 2022'!$C$4:$C$251,$B302,'PAAAS 2022'!$S$4:$S$251)</f>
        <v>0</v>
      </c>
      <c r="E302" s="102">
        <f>SUMIF('PAAAS 2022'!$C$4:$C$251,$B302,'PAAAS 2022'!$T$4:$T$251)</f>
        <v>0</v>
      </c>
      <c r="F302" s="102">
        <f>SUMIF('PAAAS 2022'!$C$4:$C$251,$B302,'PAAAS 2022'!$U$4:$U$251)</f>
        <v>0</v>
      </c>
      <c r="G302" s="102">
        <f>SUMIF('PAAAS 2022'!$C$4:$C$251,$B302,'PAAAS 2022'!$V$4:$V$251)</f>
        <v>0</v>
      </c>
      <c r="H302" s="102">
        <f>SUMIF('PAAAS 2022'!$C$4:$C$251,$B302,'PAAAS 2022'!$W$4:$W$251)</f>
        <v>0</v>
      </c>
      <c r="I302" s="102">
        <f>SUMIF('PAAAS 2022'!$C$4:$C$251,$B302,'PAAAS 2022'!$X$4:$X$251)</f>
        <v>0</v>
      </c>
      <c r="J302" s="102">
        <f>SUMIF('PAAAS 2022'!$C$4:$C$251,$B302,'PAAAS 2022'!$Y$4:$Y$251)</f>
        <v>0</v>
      </c>
      <c r="K302" s="106">
        <f t="shared" si="7"/>
        <v>0</v>
      </c>
      <c r="L302" s="108">
        <f t="shared" si="11"/>
        <v>0</v>
      </c>
      <c r="M302" s="103"/>
      <c r="N302" s="108">
        <f t="shared" si="9"/>
        <v>0</v>
      </c>
      <c r="O302" s="108">
        <f t="shared" si="10"/>
        <v>0</v>
      </c>
      <c r="P302" s="92"/>
      <c r="Q302" s="92"/>
      <c r="R302" s="92"/>
      <c r="S302" s="92"/>
      <c r="T302" s="92"/>
      <c r="U302" s="92"/>
      <c r="V302" s="92"/>
    </row>
    <row r="303" spans="1:22" ht="12" customHeight="1" x14ac:dyDescent="0.25">
      <c r="A303" s="52">
        <v>5</v>
      </c>
      <c r="B303" s="52">
        <v>5894</v>
      </c>
      <c r="C303" s="53" t="s">
        <v>422</v>
      </c>
      <c r="D303" s="102">
        <f>SUMIF('PAAAS 2022'!$C$4:$C$251,$B303,'PAAAS 2022'!$S$4:$S$251)</f>
        <v>0</v>
      </c>
      <c r="E303" s="102">
        <f>SUMIF('PAAAS 2022'!$C$4:$C$251,$B303,'PAAAS 2022'!$T$4:$T$251)</f>
        <v>0</v>
      </c>
      <c r="F303" s="102">
        <f>SUMIF('PAAAS 2022'!$C$4:$C$251,$B303,'PAAAS 2022'!$U$4:$U$251)</f>
        <v>0</v>
      </c>
      <c r="G303" s="102">
        <f>SUMIF('PAAAS 2022'!$C$4:$C$251,$B303,'PAAAS 2022'!$V$4:$V$251)</f>
        <v>0</v>
      </c>
      <c r="H303" s="102">
        <f>SUMIF('PAAAS 2022'!$C$4:$C$251,$B303,'PAAAS 2022'!$W$4:$W$251)</f>
        <v>0</v>
      </c>
      <c r="I303" s="102">
        <f>SUMIF('PAAAS 2022'!$C$4:$C$251,$B303,'PAAAS 2022'!$X$4:$X$251)</f>
        <v>0</v>
      </c>
      <c r="J303" s="102">
        <f>SUMIF('PAAAS 2022'!$C$4:$C$251,$B303,'PAAAS 2022'!$Y$4:$Y$251)</f>
        <v>0</v>
      </c>
      <c r="K303" s="106">
        <f t="shared" si="7"/>
        <v>0</v>
      </c>
      <c r="L303" s="108">
        <f t="shared" si="11"/>
        <v>0</v>
      </c>
      <c r="M303" s="103"/>
      <c r="N303" s="108">
        <f t="shared" si="9"/>
        <v>0</v>
      </c>
      <c r="O303" s="108">
        <f t="shared" si="10"/>
        <v>0</v>
      </c>
      <c r="P303" s="92"/>
      <c r="Q303" s="92"/>
      <c r="R303" s="92"/>
      <c r="S303" s="92"/>
      <c r="T303" s="92"/>
      <c r="U303" s="92"/>
      <c r="V303" s="92"/>
    </row>
    <row r="304" spans="1:22" ht="12" customHeight="1" x14ac:dyDescent="0.25">
      <c r="A304" s="52">
        <v>5</v>
      </c>
      <c r="B304" s="52">
        <v>5911</v>
      </c>
      <c r="C304" s="53" t="s">
        <v>423</v>
      </c>
      <c r="D304" s="102">
        <f>SUMIF('PAAAS 2022'!$C$4:$C$251,$B304,'PAAAS 2022'!$S$4:$S$251)</f>
        <v>0</v>
      </c>
      <c r="E304" s="102">
        <f>SUMIF('PAAAS 2022'!$C$4:$C$251,$B304,'PAAAS 2022'!$T$4:$T$251)</f>
        <v>0</v>
      </c>
      <c r="F304" s="102">
        <f>SUMIF('PAAAS 2022'!$C$4:$C$251,$B304,'PAAAS 2022'!$U$4:$U$251)</f>
        <v>0</v>
      </c>
      <c r="G304" s="102">
        <f>SUMIF('PAAAS 2022'!$C$4:$C$251,$B304,'PAAAS 2022'!$V$4:$V$251)</f>
        <v>0</v>
      </c>
      <c r="H304" s="102">
        <f>SUMIF('PAAAS 2022'!$C$4:$C$251,$B304,'PAAAS 2022'!$W$4:$W$251)</f>
        <v>0</v>
      </c>
      <c r="I304" s="102">
        <f>SUMIF('PAAAS 2022'!$C$4:$C$251,$B304,'PAAAS 2022'!$X$4:$X$251)</f>
        <v>0</v>
      </c>
      <c r="J304" s="102">
        <f>SUMIF('PAAAS 2022'!$C$4:$C$251,$B304,'PAAAS 2022'!$Y$4:$Y$251)</f>
        <v>0</v>
      </c>
      <c r="K304" s="106">
        <f t="shared" si="7"/>
        <v>0</v>
      </c>
      <c r="L304" s="108">
        <f t="shared" si="11"/>
        <v>0</v>
      </c>
      <c r="M304" s="103"/>
      <c r="N304" s="108">
        <f t="shared" si="9"/>
        <v>0</v>
      </c>
      <c r="O304" s="108">
        <f t="shared" si="10"/>
        <v>0</v>
      </c>
      <c r="P304" s="92"/>
      <c r="Q304" s="92"/>
      <c r="R304" s="92"/>
      <c r="S304" s="92"/>
      <c r="T304" s="92"/>
      <c r="U304" s="92"/>
      <c r="V304" s="92"/>
    </row>
    <row r="305" spans="1:22" ht="12" customHeight="1" x14ac:dyDescent="0.25">
      <c r="A305" s="52">
        <v>5</v>
      </c>
      <c r="B305" s="52">
        <v>5921</v>
      </c>
      <c r="C305" s="53" t="s">
        <v>424</v>
      </c>
      <c r="D305" s="102">
        <f>SUMIF('PAAAS 2022'!$C$4:$C$251,$B305,'PAAAS 2022'!$S$4:$S$251)</f>
        <v>0</v>
      </c>
      <c r="E305" s="102">
        <f>SUMIF('PAAAS 2022'!$C$4:$C$251,$B305,'PAAAS 2022'!$T$4:$T$251)</f>
        <v>0</v>
      </c>
      <c r="F305" s="102">
        <f>SUMIF('PAAAS 2022'!$C$4:$C$251,$B305,'PAAAS 2022'!$U$4:$U$251)</f>
        <v>0</v>
      </c>
      <c r="G305" s="102">
        <f>SUMIF('PAAAS 2022'!$C$4:$C$251,$B305,'PAAAS 2022'!$V$4:$V$251)</f>
        <v>0</v>
      </c>
      <c r="H305" s="102">
        <f>SUMIF('PAAAS 2022'!$C$4:$C$251,$B305,'PAAAS 2022'!$W$4:$W$251)</f>
        <v>0</v>
      </c>
      <c r="I305" s="102">
        <f>SUMIF('PAAAS 2022'!$C$4:$C$251,$B305,'PAAAS 2022'!$X$4:$X$251)</f>
        <v>0</v>
      </c>
      <c r="J305" s="102">
        <f>SUMIF('PAAAS 2022'!$C$4:$C$251,$B305,'PAAAS 2022'!$Y$4:$Y$251)</f>
        <v>0</v>
      </c>
      <c r="K305" s="106">
        <f t="shared" si="7"/>
        <v>0</v>
      </c>
      <c r="L305" s="108">
        <f t="shared" si="11"/>
        <v>0</v>
      </c>
      <c r="M305" s="103"/>
      <c r="N305" s="108">
        <f t="shared" si="9"/>
        <v>0</v>
      </c>
      <c r="O305" s="108">
        <f t="shared" si="10"/>
        <v>0</v>
      </c>
      <c r="P305" s="92"/>
      <c r="Q305" s="92"/>
      <c r="R305" s="92"/>
      <c r="S305" s="92"/>
      <c r="T305" s="92"/>
      <c r="U305" s="92"/>
      <c r="V305" s="92"/>
    </row>
    <row r="306" spans="1:22" ht="12" customHeight="1" x14ac:dyDescent="0.25">
      <c r="A306" s="52">
        <v>5</v>
      </c>
      <c r="B306" s="52">
        <v>5931</v>
      </c>
      <c r="C306" s="53" t="s">
        <v>425</v>
      </c>
      <c r="D306" s="102">
        <f>SUMIF('PAAAS 2022'!$C$4:$C$251,$B306,'PAAAS 2022'!$S$4:$S$251)</f>
        <v>0</v>
      </c>
      <c r="E306" s="102">
        <f>SUMIF('PAAAS 2022'!$C$4:$C$251,$B306,'PAAAS 2022'!$T$4:$T$251)</f>
        <v>0</v>
      </c>
      <c r="F306" s="102">
        <f>SUMIF('PAAAS 2022'!$C$4:$C$251,$B306,'PAAAS 2022'!$U$4:$U$251)</f>
        <v>0</v>
      </c>
      <c r="G306" s="102">
        <f>SUMIF('PAAAS 2022'!$C$4:$C$251,$B306,'PAAAS 2022'!$V$4:$V$251)</f>
        <v>0</v>
      </c>
      <c r="H306" s="102">
        <f>SUMIF('PAAAS 2022'!$C$4:$C$251,$B306,'PAAAS 2022'!$W$4:$W$251)</f>
        <v>0</v>
      </c>
      <c r="I306" s="102">
        <f>SUMIF('PAAAS 2022'!$C$4:$C$251,$B306,'PAAAS 2022'!$X$4:$X$251)</f>
        <v>0</v>
      </c>
      <c r="J306" s="102">
        <f>SUMIF('PAAAS 2022'!$C$4:$C$251,$B306,'PAAAS 2022'!$Y$4:$Y$251)</f>
        <v>0</v>
      </c>
      <c r="K306" s="106">
        <f t="shared" si="7"/>
        <v>0</v>
      </c>
      <c r="L306" s="108">
        <f t="shared" si="11"/>
        <v>0</v>
      </c>
      <c r="M306" s="103"/>
      <c r="N306" s="108">
        <f t="shared" si="9"/>
        <v>0</v>
      </c>
      <c r="O306" s="108">
        <f t="shared" si="10"/>
        <v>0</v>
      </c>
      <c r="P306" s="92"/>
      <c r="Q306" s="92"/>
      <c r="R306" s="92"/>
      <c r="S306" s="92"/>
      <c r="T306" s="92"/>
      <c r="U306" s="92"/>
      <c r="V306" s="92"/>
    </row>
    <row r="307" spans="1:22" ht="12" customHeight="1" x14ac:dyDescent="0.25">
      <c r="A307" s="52">
        <v>5</v>
      </c>
      <c r="B307" s="52">
        <v>5941</v>
      </c>
      <c r="C307" s="53" t="s">
        <v>426</v>
      </c>
      <c r="D307" s="102">
        <f>SUMIF('PAAAS 2022'!$C$4:$C$251,$B307,'PAAAS 2022'!$S$4:$S$251)</f>
        <v>0</v>
      </c>
      <c r="E307" s="102">
        <f>SUMIF('PAAAS 2022'!$C$4:$C$251,$B307,'PAAAS 2022'!$T$4:$T$251)</f>
        <v>0</v>
      </c>
      <c r="F307" s="102">
        <f>SUMIF('PAAAS 2022'!$C$4:$C$251,$B307,'PAAAS 2022'!$U$4:$U$251)</f>
        <v>0</v>
      </c>
      <c r="G307" s="102">
        <f>SUMIF('PAAAS 2022'!$C$4:$C$251,$B307,'PAAAS 2022'!$V$4:$V$251)</f>
        <v>0</v>
      </c>
      <c r="H307" s="102">
        <f>SUMIF('PAAAS 2022'!$C$4:$C$251,$B307,'PAAAS 2022'!$W$4:$W$251)</f>
        <v>0</v>
      </c>
      <c r="I307" s="102">
        <f>SUMIF('PAAAS 2022'!$C$4:$C$251,$B307,'PAAAS 2022'!$X$4:$X$251)</f>
        <v>0</v>
      </c>
      <c r="J307" s="102">
        <f>SUMIF('PAAAS 2022'!$C$4:$C$251,$B307,'PAAAS 2022'!$Y$4:$Y$251)</f>
        <v>0</v>
      </c>
      <c r="K307" s="106">
        <f t="shared" si="7"/>
        <v>0</v>
      </c>
      <c r="L307" s="108">
        <f t="shared" si="11"/>
        <v>0</v>
      </c>
      <c r="M307" s="103"/>
      <c r="N307" s="108">
        <f t="shared" si="9"/>
        <v>0</v>
      </c>
      <c r="O307" s="108">
        <f t="shared" si="10"/>
        <v>0</v>
      </c>
      <c r="P307" s="92"/>
      <c r="Q307" s="92"/>
      <c r="R307" s="92"/>
      <c r="S307" s="92"/>
      <c r="T307" s="92"/>
      <c r="U307" s="92"/>
      <c r="V307" s="92"/>
    </row>
    <row r="308" spans="1:22" ht="12" customHeight="1" x14ac:dyDescent="0.25">
      <c r="A308" s="52">
        <v>5</v>
      </c>
      <c r="B308" s="52">
        <v>5951</v>
      </c>
      <c r="C308" s="53" t="s">
        <v>427</v>
      </c>
      <c r="D308" s="102">
        <f>SUMIF('PAAAS 2022'!$C$4:$C$251,$B308,'PAAAS 2022'!$S$4:$S$251)</f>
        <v>0</v>
      </c>
      <c r="E308" s="102">
        <f>SUMIF('PAAAS 2022'!$C$4:$C$251,$B308,'PAAAS 2022'!$T$4:$T$251)</f>
        <v>0</v>
      </c>
      <c r="F308" s="102">
        <f>SUMIF('PAAAS 2022'!$C$4:$C$251,$B308,'PAAAS 2022'!$U$4:$U$251)</f>
        <v>0</v>
      </c>
      <c r="G308" s="102">
        <f>SUMIF('PAAAS 2022'!$C$4:$C$251,$B308,'PAAAS 2022'!$V$4:$V$251)</f>
        <v>0</v>
      </c>
      <c r="H308" s="102">
        <f>SUMIF('PAAAS 2022'!$C$4:$C$251,$B308,'PAAAS 2022'!$W$4:$W$251)</f>
        <v>0</v>
      </c>
      <c r="I308" s="102">
        <f>SUMIF('PAAAS 2022'!$C$4:$C$251,$B308,'PAAAS 2022'!$X$4:$X$251)</f>
        <v>0</v>
      </c>
      <c r="J308" s="102">
        <f>SUMIF('PAAAS 2022'!$C$4:$C$251,$B308,'PAAAS 2022'!$Y$4:$Y$251)</f>
        <v>0</v>
      </c>
      <c r="K308" s="106">
        <f t="shared" si="7"/>
        <v>0</v>
      </c>
      <c r="L308" s="108">
        <f t="shared" si="11"/>
        <v>0</v>
      </c>
      <c r="M308" s="103"/>
      <c r="N308" s="108">
        <f t="shared" si="9"/>
        <v>0</v>
      </c>
      <c r="O308" s="108">
        <f t="shared" si="10"/>
        <v>0</v>
      </c>
      <c r="P308" s="92"/>
      <c r="Q308" s="92"/>
      <c r="R308" s="92"/>
      <c r="S308" s="92"/>
      <c r="T308" s="92"/>
      <c r="U308" s="92"/>
      <c r="V308" s="92"/>
    </row>
    <row r="309" spans="1:22" ht="12" customHeight="1" x14ac:dyDescent="0.25">
      <c r="A309" s="52">
        <v>5</v>
      </c>
      <c r="B309" s="52">
        <v>5961</v>
      </c>
      <c r="C309" s="53" t="s">
        <v>428</v>
      </c>
      <c r="D309" s="102">
        <f>SUMIF('PAAAS 2022'!$C$4:$C$251,$B309,'PAAAS 2022'!$S$4:$S$251)</f>
        <v>0</v>
      </c>
      <c r="E309" s="102">
        <f>SUMIF('PAAAS 2022'!$C$4:$C$251,$B309,'PAAAS 2022'!$T$4:$T$251)</f>
        <v>0</v>
      </c>
      <c r="F309" s="102">
        <f>SUMIF('PAAAS 2022'!$C$4:$C$251,$B309,'PAAAS 2022'!$U$4:$U$251)</f>
        <v>0</v>
      </c>
      <c r="G309" s="102">
        <f>SUMIF('PAAAS 2022'!$C$4:$C$251,$B309,'PAAAS 2022'!$V$4:$V$251)</f>
        <v>0</v>
      </c>
      <c r="H309" s="102">
        <f>SUMIF('PAAAS 2022'!$C$4:$C$251,$B309,'PAAAS 2022'!$W$4:$W$251)</f>
        <v>0</v>
      </c>
      <c r="I309" s="102">
        <f>SUMIF('PAAAS 2022'!$C$4:$C$251,$B309,'PAAAS 2022'!$X$4:$X$251)</f>
        <v>0</v>
      </c>
      <c r="J309" s="102">
        <f>SUMIF('PAAAS 2022'!$C$4:$C$251,$B309,'PAAAS 2022'!$Y$4:$Y$251)</f>
        <v>0</v>
      </c>
      <c r="K309" s="106">
        <f t="shared" si="7"/>
        <v>0</v>
      </c>
      <c r="L309" s="108">
        <f t="shared" si="11"/>
        <v>0</v>
      </c>
      <c r="M309" s="103"/>
      <c r="N309" s="108">
        <f t="shared" si="9"/>
        <v>0</v>
      </c>
      <c r="O309" s="108">
        <f t="shared" si="10"/>
        <v>0</v>
      </c>
      <c r="P309" s="92"/>
      <c r="Q309" s="92"/>
      <c r="R309" s="92"/>
      <c r="S309" s="92"/>
      <c r="T309" s="92"/>
      <c r="U309" s="92"/>
      <c r="V309" s="92"/>
    </row>
    <row r="310" spans="1:22" ht="12" customHeight="1" x14ac:dyDescent="0.25">
      <c r="A310" s="52">
        <v>5</v>
      </c>
      <c r="B310" s="52">
        <v>5971</v>
      </c>
      <c r="C310" s="53" t="s">
        <v>429</v>
      </c>
      <c r="D310" s="102">
        <f>SUMIF('PAAAS 2022'!$C$4:$C$251,$B310,'PAAAS 2022'!$S$4:$S$251)</f>
        <v>0</v>
      </c>
      <c r="E310" s="102">
        <f>SUMIF('PAAAS 2022'!$C$4:$C$251,$B310,'PAAAS 2022'!$T$4:$T$251)</f>
        <v>0</v>
      </c>
      <c r="F310" s="102">
        <f>SUMIF('PAAAS 2022'!$C$4:$C$251,$B310,'PAAAS 2022'!$U$4:$U$251)</f>
        <v>0</v>
      </c>
      <c r="G310" s="102">
        <f>SUMIF('PAAAS 2022'!$C$4:$C$251,$B310,'PAAAS 2022'!$V$4:$V$251)</f>
        <v>0</v>
      </c>
      <c r="H310" s="102">
        <f>SUMIF('PAAAS 2022'!$C$4:$C$251,$B310,'PAAAS 2022'!$W$4:$W$251)</f>
        <v>0</v>
      </c>
      <c r="I310" s="102">
        <f>SUMIF('PAAAS 2022'!$C$4:$C$251,$B310,'PAAAS 2022'!$X$4:$X$251)</f>
        <v>0</v>
      </c>
      <c r="J310" s="102">
        <f>SUMIF('PAAAS 2022'!$C$4:$C$251,$B310,'PAAAS 2022'!$Y$4:$Y$251)</f>
        <v>0</v>
      </c>
      <c r="K310" s="106">
        <f t="shared" si="7"/>
        <v>0</v>
      </c>
      <c r="L310" s="108">
        <f t="shared" si="11"/>
        <v>0</v>
      </c>
      <c r="M310" s="103"/>
      <c r="N310" s="108">
        <f t="shared" si="9"/>
        <v>0</v>
      </c>
      <c r="O310" s="108">
        <f t="shared" si="10"/>
        <v>0</v>
      </c>
      <c r="P310" s="92"/>
      <c r="Q310" s="92"/>
      <c r="R310" s="92"/>
      <c r="S310" s="92"/>
      <c r="T310" s="92"/>
      <c r="U310" s="92"/>
      <c r="V310" s="92"/>
    </row>
    <row r="311" spans="1:22" ht="12" customHeight="1" x14ac:dyDescent="0.25">
      <c r="A311" s="52">
        <v>5</v>
      </c>
      <c r="B311" s="52">
        <v>5981</v>
      </c>
      <c r="C311" s="53" t="s">
        <v>430</v>
      </c>
      <c r="D311" s="102">
        <f>SUMIF('PAAAS 2022'!$C$4:$C$251,$B311,'PAAAS 2022'!$S$4:$S$251)</f>
        <v>0</v>
      </c>
      <c r="E311" s="102">
        <f>SUMIF('PAAAS 2022'!$C$4:$C$251,$B311,'PAAAS 2022'!$T$4:$T$251)</f>
        <v>0</v>
      </c>
      <c r="F311" s="102">
        <f>SUMIF('PAAAS 2022'!$C$4:$C$251,$B311,'PAAAS 2022'!$U$4:$U$251)</f>
        <v>0</v>
      </c>
      <c r="G311" s="102">
        <f>SUMIF('PAAAS 2022'!$C$4:$C$251,$B311,'PAAAS 2022'!$V$4:$V$251)</f>
        <v>0</v>
      </c>
      <c r="H311" s="102">
        <f>SUMIF('PAAAS 2022'!$C$4:$C$251,$B311,'PAAAS 2022'!$W$4:$W$251)</f>
        <v>0</v>
      </c>
      <c r="I311" s="102">
        <f>SUMIF('PAAAS 2022'!$C$4:$C$251,$B311,'PAAAS 2022'!$X$4:$X$251)</f>
        <v>0</v>
      </c>
      <c r="J311" s="102">
        <f>SUMIF('PAAAS 2022'!$C$4:$C$251,$B311,'PAAAS 2022'!$Y$4:$Y$251)</f>
        <v>0</v>
      </c>
      <c r="K311" s="106">
        <f t="shared" si="7"/>
        <v>0</v>
      </c>
      <c r="L311" s="108">
        <f t="shared" si="11"/>
        <v>0</v>
      </c>
      <c r="M311" s="103"/>
      <c r="N311" s="108">
        <f t="shared" si="9"/>
        <v>0</v>
      </c>
      <c r="O311" s="108">
        <f t="shared" si="10"/>
        <v>0</v>
      </c>
      <c r="P311" s="92"/>
      <c r="Q311" s="92"/>
      <c r="R311" s="92"/>
      <c r="S311" s="92"/>
      <c r="T311" s="92"/>
      <c r="U311" s="92"/>
      <c r="V311" s="92"/>
    </row>
    <row r="312" spans="1:22" ht="12" customHeight="1" x14ac:dyDescent="0.25">
      <c r="A312" s="52">
        <v>5</v>
      </c>
      <c r="B312" s="52">
        <v>5991</v>
      </c>
      <c r="C312" s="53" t="s">
        <v>431</v>
      </c>
      <c r="D312" s="102">
        <f>SUMIF('PAAAS 2022'!$C$4:$C$251,$B312,'PAAAS 2022'!$S$4:$S$251)</f>
        <v>0</v>
      </c>
      <c r="E312" s="102">
        <f>SUMIF('PAAAS 2022'!$C$4:$C$251,$B312,'PAAAS 2022'!$T$4:$T$251)</f>
        <v>0</v>
      </c>
      <c r="F312" s="102">
        <f>SUMIF('PAAAS 2022'!$C$4:$C$251,$B312,'PAAAS 2022'!$U$4:$U$251)</f>
        <v>0</v>
      </c>
      <c r="G312" s="102">
        <f>SUMIF('PAAAS 2022'!$C$4:$C$251,$B312,'PAAAS 2022'!$V$4:$V$251)</f>
        <v>0</v>
      </c>
      <c r="H312" s="102">
        <f>SUMIF('PAAAS 2022'!$C$4:$C$251,$B312,'PAAAS 2022'!$W$4:$W$251)</f>
        <v>0</v>
      </c>
      <c r="I312" s="102">
        <f>SUMIF('PAAAS 2022'!$C$4:$C$251,$B312,'PAAAS 2022'!$X$4:$X$251)</f>
        <v>0</v>
      </c>
      <c r="J312" s="102">
        <f>SUMIF('PAAAS 2022'!$C$4:$C$251,$B312,'PAAAS 2022'!$Y$4:$Y$251)</f>
        <v>0</v>
      </c>
      <c r="K312" s="106">
        <f t="shared" si="7"/>
        <v>0</v>
      </c>
      <c r="L312" s="108">
        <f t="shared" si="11"/>
        <v>0</v>
      </c>
      <c r="M312" s="103"/>
      <c r="N312" s="108">
        <f t="shared" si="9"/>
        <v>0</v>
      </c>
      <c r="O312" s="108">
        <f t="shared" si="10"/>
        <v>0</v>
      </c>
      <c r="P312" s="92"/>
      <c r="Q312" s="92"/>
      <c r="R312" s="92"/>
      <c r="S312" s="92"/>
      <c r="T312" s="92"/>
      <c r="U312" s="92"/>
      <c r="V312" s="92"/>
    </row>
    <row r="313" spans="1:22" ht="12" customHeight="1" x14ac:dyDescent="0.25">
      <c r="A313" s="52">
        <v>6</v>
      </c>
      <c r="B313" s="52">
        <v>6111</v>
      </c>
      <c r="C313" s="53" t="s">
        <v>432</v>
      </c>
      <c r="D313" s="102">
        <f>SUMIF('PAAAS 2022'!$C$4:$C$251,$B313,'PAAAS 2022'!$S$4:$S$251)</f>
        <v>0</v>
      </c>
      <c r="E313" s="102">
        <f>SUMIF('PAAAS 2022'!$C$4:$C$251,$B313,'PAAAS 2022'!$T$4:$T$251)</f>
        <v>0</v>
      </c>
      <c r="F313" s="102">
        <f>SUMIF('PAAAS 2022'!$C$4:$C$251,$B313,'PAAAS 2022'!$U$4:$U$251)</f>
        <v>0</v>
      </c>
      <c r="G313" s="102">
        <f>SUMIF('PAAAS 2022'!$C$4:$C$251,$B313,'PAAAS 2022'!$V$4:$V$251)</f>
        <v>0</v>
      </c>
      <c r="H313" s="102">
        <f>SUMIF('PAAAS 2022'!$C$4:$C$251,$B313,'PAAAS 2022'!$W$4:$W$251)</f>
        <v>0</v>
      </c>
      <c r="I313" s="102">
        <f>SUMIF('PAAAS 2022'!$C$4:$C$251,$B313,'PAAAS 2022'!$X$4:$X$251)</f>
        <v>0</v>
      </c>
      <c r="J313" s="102">
        <f>SUMIF('PAAAS 2022'!$C$4:$C$251,$B313,'PAAAS 2022'!$Y$4:$Y$251)</f>
        <v>0</v>
      </c>
      <c r="K313" s="106">
        <f t="shared" si="7"/>
        <v>0</v>
      </c>
      <c r="L313" s="108">
        <f t="shared" si="11"/>
        <v>0</v>
      </c>
      <c r="M313" s="103"/>
      <c r="N313" s="108">
        <f t="shared" si="9"/>
        <v>0</v>
      </c>
      <c r="O313" s="108">
        <f t="shared" si="10"/>
        <v>0</v>
      </c>
      <c r="P313" s="92"/>
      <c r="Q313" s="92"/>
      <c r="R313" s="92"/>
      <c r="S313" s="92"/>
      <c r="T313" s="92"/>
      <c r="U313" s="92"/>
      <c r="V313" s="92"/>
    </row>
    <row r="314" spans="1:22" ht="12" customHeight="1" x14ac:dyDescent="0.25">
      <c r="A314" s="52">
        <v>6</v>
      </c>
      <c r="B314" s="52">
        <v>6112</v>
      </c>
      <c r="C314" s="53" t="s">
        <v>433</v>
      </c>
      <c r="D314" s="102">
        <f>SUMIF('PAAAS 2022'!$C$4:$C$251,$B314,'PAAAS 2022'!$S$4:$S$251)</f>
        <v>0</v>
      </c>
      <c r="E314" s="102">
        <f>SUMIF('PAAAS 2022'!$C$4:$C$251,$B314,'PAAAS 2022'!$T$4:$T$251)</f>
        <v>0</v>
      </c>
      <c r="F314" s="102">
        <f>SUMIF('PAAAS 2022'!$C$4:$C$251,$B314,'PAAAS 2022'!$U$4:$U$251)</f>
        <v>0</v>
      </c>
      <c r="G314" s="102">
        <f>SUMIF('PAAAS 2022'!$C$4:$C$251,$B314,'PAAAS 2022'!$V$4:$V$251)</f>
        <v>0</v>
      </c>
      <c r="H314" s="102">
        <f>SUMIF('PAAAS 2022'!$C$4:$C$251,$B314,'PAAAS 2022'!$W$4:$W$251)</f>
        <v>0</v>
      </c>
      <c r="I314" s="102">
        <f>SUMIF('PAAAS 2022'!$C$4:$C$251,$B314,'PAAAS 2022'!$X$4:$X$251)</f>
        <v>0</v>
      </c>
      <c r="J314" s="102">
        <f>SUMIF('PAAAS 2022'!$C$4:$C$251,$B314,'PAAAS 2022'!$Y$4:$Y$251)</f>
        <v>0</v>
      </c>
      <c r="K314" s="106">
        <f t="shared" si="7"/>
        <v>0</v>
      </c>
      <c r="L314" s="108">
        <f t="shared" si="11"/>
        <v>0</v>
      </c>
      <c r="M314" s="103"/>
      <c r="N314" s="108">
        <f t="shared" si="9"/>
        <v>0</v>
      </c>
      <c r="O314" s="108">
        <f t="shared" si="10"/>
        <v>0</v>
      </c>
      <c r="P314" s="92"/>
      <c r="Q314" s="92"/>
      <c r="R314" s="92"/>
      <c r="S314" s="92"/>
      <c r="T314" s="92"/>
      <c r="U314" s="92"/>
      <c r="V314" s="92"/>
    </row>
    <row r="315" spans="1:22" ht="12" customHeight="1" x14ac:dyDescent="0.25">
      <c r="A315" s="52">
        <v>6</v>
      </c>
      <c r="B315" s="52">
        <v>6121</v>
      </c>
      <c r="C315" s="53" t="s">
        <v>434</v>
      </c>
      <c r="D315" s="102">
        <f>SUMIF('PAAAS 2022'!$C$4:$C$251,$B315,'PAAAS 2022'!$S$4:$S$251)</f>
        <v>0</v>
      </c>
      <c r="E315" s="102">
        <f>SUMIF('PAAAS 2022'!$C$4:$C$251,$B315,'PAAAS 2022'!$T$4:$T$251)</f>
        <v>0</v>
      </c>
      <c r="F315" s="102">
        <f>SUMIF('PAAAS 2022'!$C$4:$C$251,$B315,'PAAAS 2022'!$U$4:$U$251)</f>
        <v>0</v>
      </c>
      <c r="G315" s="102">
        <f>SUMIF('PAAAS 2022'!$C$4:$C$251,$B315,'PAAAS 2022'!$V$4:$V$251)</f>
        <v>0</v>
      </c>
      <c r="H315" s="102">
        <f>SUMIF('PAAAS 2022'!$C$4:$C$251,$B315,'PAAAS 2022'!$W$4:$W$251)</f>
        <v>0</v>
      </c>
      <c r="I315" s="102">
        <f>SUMIF('PAAAS 2022'!$C$4:$C$251,$B315,'PAAAS 2022'!$X$4:$X$251)</f>
        <v>0</v>
      </c>
      <c r="J315" s="102">
        <f>SUMIF('PAAAS 2022'!$C$4:$C$251,$B315,'PAAAS 2022'!$Y$4:$Y$251)</f>
        <v>0</v>
      </c>
      <c r="K315" s="106">
        <f t="shared" si="7"/>
        <v>0</v>
      </c>
      <c r="L315" s="108">
        <f t="shared" si="11"/>
        <v>0</v>
      </c>
      <c r="M315" s="103"/>
      <c r="N315" s="108">
        <f t="shared" si="9"/>
        <v>0</v>
      </c>
      <c r="O315" s="108">
        <f t="shared" si="10"/>
        <v>0</v>
      </c>
      <c r="P315" s="92"/>
      <c r="Q315" s="92"/>
      <c r="R315" s="92"/>
      <c r="S315" s="92"/>
      <c r="T315" s="92"/>
      <c r="U315" s="92"/>
      <c r="V315" s="92"/>
    </row>
    <row r="316" spans="1:22" ht="12" customHeight="1" x14ac:dyDescent="0.25">
      <c r="A316" s="52">
        <v>6</v>
      </c>
      <c r="B316" s="52">
        <v>6122</v>
      </c>
      <c r="C316" s="53" t="s">
        <v>435</v>
      </c>
      <c r="D316" s="102">
        <f>SUMIF('PAAAS 2022'!$C$4:$C$251,$B316,'PAAAS 2022'!$S$4:$S$251)</f>
        <v>0</v>
      </c>
      <c r="E316" s="102">
        <f>SUMIF('PAAAS 2022'!$C$4:$C$251,$B316,'PAAAS 2022'!$T$4:$T$251)</f>
        <v>0</v>
      </c>
      <c r="F316" s="102">
        <f>SUMIF('PAAAS 2022'!$C$4:$C$251,$B316,'PAAAS 2022'!$U$4:$U$251)</f>
        <v>0</v>
      </c>
      <c r="G316" s="102">
        <f>SUMIF('PAAAS 2022'!$C$4:$C$251,$B316,'PAAAS 2022'!$V$4:$V$251)</f>
        <v>0</v>
      </c>
      <c r="H316" s="102">
        <f>SUMIF('PAAAS 2022'!$C$4:$C$251,$B316,'PAAAS 2022'!$W$4:$W$251)</f>
        <v>0</v>
      </c>
      <c r="I316" s="102">
        <f>SUMIF('PAAAS 2022'!$C$4:$C$251,$B316,'PAAAS 2022'!$X$4:$X$251)</f>
        <v>0</v>
      </c>
      <c r="J316" s="102">
        <f>SUMIF('PAAAS 2022'!$C$4:$C$251,$B316,'PAAAS 2022'!$Y$4:$Y$251)</f>
        <v>0</v>
      </c>
      <c r="K316" s="106">
        <f t="shared" si="7"/>
        <v>0</v>
      </c>
      <c r="L316" s="108">
        <f t="shared" si="11"/>
        <v>0</v>
      </c>
      <c r="M316" s="103"/>
      <c r="N316" s="108">
        <f t="shared" si="9"/>
        <v>0</v>
      </c>
      <c r="O316" s="108">
        <f t="shared" si="10"/>
        <v>0</v>
      </c>
      <c r="P316" s="92"/>
      <c r="Q316" s="92"/>
      <c r="R316" s="92"/>
      <c r="S316" s="92"/>
      <c r="T316" s="92"/>
      <c r="U316" s="92"/>
      <c r="V316" s="92"/>
    </row>
    <row r="317" spans="1:22" ht="12" customHeight="1" x14ac:dyDescent="0.25">
      <c r="A317" s="52">
        <v>6</v>
      </c>
      <c r="B317" s="52">
        <v>6123</v>
      </c>
      <c r="C317" s="53" t="s">
        <v>108</v>
      </c>
      <c r="D317" s="102">
        <f>SUMIF('PAAAS 2022'!$C$4:$C$251,$B317,'PAAAS 2022'!$S$4:$S$251)</f>
        <v>0</v>
      </c>
      <c r="E317" s="102">
        <f>SUMIF('PAAAS 2022'!$C$4:$C$251,$B317,'PAAAS 2022'!$T$4:$T$251)</f>
        <v>0</v>
      </c>
      <c r="F317" s="102">
        <f>SUMIF('PAAAS 2022'!$C$4:$C$251,$B317,'PAAAS 2022'!$U$4:$U$251)</f>
        <v>8084605.2000000002</v>
      </c>
      <c r="G317" s="102">
        <f>SUMIF('PAAAS 2022'!$C$4:$C$251,$B317,'PAAAS 2022'!$V$4:$V$251)</f>
        <v>0</v>
      </c>
      <c r="H317" s="102">
        <f>SUMIF('PAAAS 2022'!$C$4:$C$251,$B317,'PAAAS 2022'!$W$4:$W$251)</f>
        <v>0</v>
      </c>
      <c r="I317" s="102">
        <f>SUMIF('PAAAS 2022'!$C$4:$C$251,$B317,'PAAAS 2022'!$X$4:$X$251)</f>
        <v>0</v>
      </c>
      <c r="J317" s="102">
        <f>SUMIF('PAAAS 2022'!$C$4:$C$251,$B317,'PAAAS 2022'!$Y$4:$Y$251)</f>
        <v>0</v>
      </c>
      <c r="K317" s="106">
        <f t="shared" si="7"/>
        <v>8084605.2000000002</v>
      </c>
      <c r="L317" s="108">
        <f t="shared" si="11"/>
        <v>0</v>
      </c>
      <c r="M317" s="103"/>
      <c r="N317" s="108">
        <f t="shared" si="9"/>
        <v>0</v>
      </c>
      <c r="O317" s="108">
        <f t="shared" si="10"/>
        <v>8084605.2000000002</v>
      </c>
      <c r="P317" s="92"/>
      <c r="Q317" s="92"/>
      <c r="R317" s="92"/>
      <c r="S317" s="92"/>
      <c r="T317" s="92"/>
      <c r="U317" s="92"/>
      <c r="V317" s="92"/>
    </row>
    <row r="318" spans="1:22" ht="12" customHeight="1" x14ac:dyDescent="0.25">
      <c r="A318" s="52">
        <v>6</v>
      </c>
      <c r="B318" s="52">
        <v>6124</v>
      </c>
      <c r="C318" s="53" t="s">
        <v>436</v>
      </c>
      <c r="D318" s="102">
        <f>SUMIF('PAAAS 2022'!$C$4:$C$251,$B318,'PAAAS 2022'!$S$4:$S$251)</f>
        <v>0</v>
      </c>
      <c r="E318" s="102">
        <f>SUMIF('PAAAS 2022'!$C$4:$C$251,$B318,'PAAAS 2022'!$T$4:$T$251)</f>
        <v>0</v>
      </c>
      <c r="F318" s="102">
        <f>SUMIF('PAAAS 2022'!$C$4:$C$251,$B318,'PAAAS 2022'!$U$4:$U$251)</f>
        <v>0</v>
      </c>
      <c r="G318" s="102">
        <f>SUMIF('PAAAS 2022'!$C$4:$C$251,$B318,'PAAAS 2022'!$V$4:$V$251)</f>
        <v>0</v>
      </c>
      <c r="H318" s="102">
        <f>SUMIF('PAAAS 2022'!$C$4:$C$251,$B318,'PAAAS 2022'!$W$4:$W$251)</f>
        <v>0</v>
      </c>
      <c r="I318" s="102">
        <f>SUMIF('PAAAS 2022'!$C$4:$C$251,$B318,'PAAAS 2022'!$X$4:$X$251)</f>
        <v>0</v>
      </c>
      <c r="J318" s="102">
        <f>SUMIF('PAAAS 2022'!$C$4:$C$251,$B318,'PAAAS 2022'!$Y$4:$Y$251)</f>
        <v>0</v>
      </c>
      <c r="K318" s="106">
        <f t="shared" si="7"/>
        <v>0</v>
      </c>
      <c r="L318" s="108">
        <f t="shared" si="11"/>
        <v>0</v>
      </c>
      <c r="M318" s="103"/>
      <c r="N318" s="108">
        <f t="shared" si="9"/>
        <v>0</v>
      </c>
      <c r="O318" s="108">
        <f t="shared" si="10"/>
        <v>0</v>
      </c>
      <c r="P318" s="92"/>
      <c r="Q318" s="92"/>
      <c r="R318" s="92"/>
      <c r="S318" s="92"/>
      <c r="T318" s="92"/>
      <c r="U318" s="92"/>
      <c r="V318" s="92"/>
    </row>
    <row r="319" spans="1:22" ht="12" customHeight="1" x14ac:dyDescent="0.25">
      <c r="A319" s="52">
        <v>6</v>
      </c>
      <c r="B319" s="52">
        <v>6125</v>
      </c>
      <c r="C319" s="53" t="s">
        <v>437</v>
      </c>
      <c r="D319" s="102">
        <f>SUMIF('PAAAS 2022'!$C$4:$C$251,$B319,'PAAAS 2022'!$S$4:$S$251)</f>
        <v>0</v>
      </c>
      <c r="E319" s="102">
        <f>SUMIF('PAAAS 2022'!$C$4:$C$251,$B319,'PAAAS 2022'!$T$4:$T$251)</f>
        <v>0</v>
      </c>
      <c r="F319" s="102">
        <f>SUMIF('PAAAS 2022'!$C$4:$C$251,$B319,'PAAAS 2022'!$U$4:$U$251)</f>
        <v>0</v>
      </c>
      <c r="G319" s="102">
        <f>SUMIF('PAAAS 2022'!$C$4:$C$251,$B319,'PAAAS 2022'!$V$4:$V$251)</f>
        <v>0</v>
      </c>
      <c r="H319" s="102">
        <f>SUMIF('PAAAS 2022'!$C$4:$C$251,$B319,'PAAAS 2022'!$W$4:$W$251)</f>
        <v>0</v>
      </c>
      <c r="I319" s="102">
        <f>SUMIF('PAAAS 2022'!$C$4:$C$251,$B319,'PAAAS 2022'!$X$4:$X$251)</f>
        <v>0</v>
      </c>
      <c r="J319" s="102">
        <f>SUMIF('PAAAS 2022'!$C$4:$C$251,$B319,'PAAAS 2022'!$Y$4:$Y$251)</f>
        <v>0</v>
      </c>
      <c r="K319" s="106">
        <f t="shared" si="7"/>
        <v>0</v>
      </c>
      <c r="L319" s="108">
        <f t="shared" si="11"/>
        <v>0</v>
      </c>
      <c r="M319" s="103"/>
      <c r="N319" s="108">
        <f t="shared" si="9"/>
        <v>0</v>
      </c>
      <c r="O319" s="108">
        <f t="shared" si="10"/>
        <v>0</v>
      </c>
      <c r="P319" s="92"/>
      <c r="Q319" s="92"/>
      <c r="R319" s="92"/>
      <c r="S319" s="92"/>
      <c r="T319" s="92"/>
      <c r="U319" s="92"/>
      <c r="V319" s="92"/>
    </row>
    <row r="320" spans="1:22" ht="12" customHeight="1" x14ac:dyDescent="0.25">
      <c r="A320" s="52">
        <v>6</v>
      </c>
      <c r="B320" s="52">
        <v>6126</v>
      </c>
      <c r="C320" s="53" t="s">
        <v>438</v>
      </c>
      <c r="D320" s="102">
        <f>SUMIF('PAAAS 2022'!$C$4:$C$251,$B320,'PAAAS 2022'!$S$4:$S$251)</f>
        <v>0</v>
      </c>
      <c r="E320" s="102">
        <f>SUMIF('PAAAS 2022'!$C$4:$C$251,$B320,'PAAAS 2022'!$T$4:$T$251)</f>
        <v>0</v>
      </c>
      <c r="F320" s="102">
        <f>SUMIF('PAAAS 2022'!$C$4:$C$251,$B320,'PAAAS 2022'!$U$4:$U$251)</f>
        <v>0</v>
      </c>
      <c r="G320" s="102">
        <f>SUMIF('PAAAS 2022'!$C$4:$C$251,$B320,'PAAAS 2022'!$V$4:$V$251)</f>
        <v>0</v>
      </c>
      <c r="H320" s="102">
        <f>SUMIF('PAAAS 2022'!$C$4:$C$251,$B320,'PAAAS 2022'!$W$4:$W$251)</f>
        <v>0</v>
      </c>
      <c r="I320" s="102">
        <f>SUMIF('PAAAS 2022'!$C$4:$C$251,$B320,'PAAAS 2022'!$X$4:$X$251)</f>
        <v>0</v>
      </c>
      <c r="J320" s="102">
        <f>SUMIF('PAAAS 2022'!$C$4:$C$251,$B320,'PAAAS 2022'!$Y$4:$Y$251)</f>
        <v>0</v>
      </c>
      <c r="K320" s="106">
        <f t="shared" si="7"/>
        <v>0</v>
      </c>
      <c r="L320" s="108">
        <f t="shared" si="11"/>
        <v>0</v>
      </c>
      <c r="M320" s="103"/>
      <c r="N320" s="108">
        <f t="shared" si="9"/>
        <v>0</v>
      </c>
      <c r="O320" s="108">
        <f t="shared" si="10"/>
        <v>0</v>
      </c>
      <c r="P320" s="92"/>
      <c r="Q320" s="92"/>
      <c r="R320" s="92"/>
      <c r="S320" s="92"/>
      <c r="T320" s="92"/>
      <c r="U320" s="92"/>
      <c r="V320" s="92"/>
    </row>
    <row r="321" spans="1:22" ht="12" customHeight="1" x14ac:dyDescent="0.25">
      <c r="A321" s="52">
        <v>6</v>
      </c>
      <c r="B321" s="52">
        <v>6127</v>
      </c>
      <c r="C321" s="53" t="s">
        <v>439</v>
      </c>
      <c r="D321" s="102">
        <f>SUMIF('PAAAS 2022'!$C$4:$C$251,$B321,'PAAAS 2022'!$S$4:$S$251)</f>
        <v>0</v>
      </c>
      <c r="E321" s="102">
        <f>SUMIF('PAAAS 2022'!$C$4:$C$251,$B321,'PAAAS 2022'!$T$4:$T$251)</f>
        <v>0</v>
      </c>
      <c r="F321" s="102">
        <f>SUMIF('PAAAS 2022'!$C$4:$C$251,$B321,'PAAAS 2022'!$U$4:$U$251)</f>
        <v>0</v>
      </c>
      <c r="G321" s="102">
        <f>SUMIF('PAAAS 2022'!$C$4:$C$251,$B321,'PAAAS 2022'!$V$4:$V$251)</f>
        <v>0</v>
      </c>
      <c r="H321" s="102">
        <f>SUMIF('PAAAS 2022'!$C$4:$C$251,$B321,'PAAAS 2022'!$W$4:$W$251)</f>
        <v>0</v>
      </c>
      <c r="I321" s="102">
        <f>SUMIF('PAAAS 2022'!$C$4:$C$251,$B321,'PAAAS 2022'!$X$4:$X$251)</f>
        <v>0</v>
      </c>
      <c r="J321" s="102">
        <f>SUMIF('PAAAS 2022'!$C$4:$C$251,$B321,'PAAAS 2022'!$Y$4:$Y$251)</f>
        <v>0</v>
      </c>
      <c r="K321" s="106">
        <f t="shared" si="7"/>
        <v>0</v>
      </c>
      <c r="L321" s="108">
        <f t="shared" si="11"/>
        <v>0</v>
      </c>
      <c r="M321" s="103"/>
      <c r="N321" s="108">
        <f t="shared" si="9"/>
        <v>0</v>
      </c>
      <c r="O321" s="108">
        <f t="shared" si="10"/>
        <v>0</v>
      </c>
      <c r="P321" s="92"/>
      <c r="Q321" s="92"/>
      <c r="R321" s="92"/>
      <c r="S321" s="92"/>
      <c r="T321" s="92"/>
      <c r="U321" s="92"/>
      <c r="V321" s="92"/>
    </row>
    <row r="322" spans="1:22" ht="12" customHeight="1" x14ac:dyDescent="0.25">
      <c r="A322" s="52">
        <v>6</v>
      </c>
      <c r="B322" s="52">
        <v>6128</v>
      </c>
      <c r="C322" s="53" t="s">
        <v>440</v>
      </c>
      <c r="D322" s="102">
        <f>SUMIF('PAAAS 2022'!$C$4:$C$251,$B322,'PAAAS 2022'!$S$4:$S$251)</f>
        <v>0</v>
      </c>
      <c r="E322" s="102">
        <f>SUMIF('PAAAS 2022'!$C$4:$C$251,$B322,'PAAAS 2022'!$T$4:$T$251)</f>
        <v>0</v>
      </c>
      <c r="F322" s="102">
        <f>SUMIF('PAAAS 2022'!$C$4:$C$251,$B322,'PAAAS 2022'!$U$4:$U$251)</f>
        <v>0</v>
      </c>
      <c r="G322" s="102">
        <f>SUMIF('PAAAS 2022'!$C$4:$C$251,$B322,'PAAAS 2022'!$V$4:$V$251)</f>
        <v>0</v>
      </c>
      <c r="H322" s="102">
        <f>SUMIF('PAAAS 2022'!$C$4:$C$251,$B322,'PAAAS 2022'!$W$4:$W$251)</f>
        <v>0</v>
      </c>
      <c r="I322" s="102">
        <f>SUMIF('PAAAS 2022'!$C$4:$C$251,$B322,'PAAAS 2022'!$X$4:$X$251)</f>
        <v>0</v>
      </c>
      <c r="J322" s="102">
        <f>SUMIF('PAAAS 2022'!$C$4:$C$251,$B322,'PAAAS 2022'!$Y$4:$Y$251)</f>
        <v>0</v>
      </c>
      <c r="K322" s="106">
        <f t="shared" si="7"/>
        <v>0</v>
      </c>
      <c r="L322" s="108">
        <f t="shared" si="11"/>
        <v>0</v>
      </c>
      <c r="M322" s="103"/>
      <c r="N322" s="108">
        <f t="shared" si="9"/>
        <v>0</v>
      </c>
      <c r="O322" s="108">
        <f t="shared" si="10"/>
        <v>0</v>
      </c>
      <c r="P322" s="92"/>
      <c r="Q322" s="92"/>
      <c r="R322" s="92"/>
      <c r="S322" s="92"/>
      <c r="T322" s="92"/>
      <c r="U322" s="92"/>
      <c r="V322" s="92"/>
    </row>
    <row r="323" spans="1:22" ht="12" customHeight="1" x14ac:dyDescent="0.25">
      <c r="A323" s="52">
        <v>6</v>
      </c>
      <c r="B323" s="52">
        <v>6131</v>
      </c>
      <c r="C323" s="53" t="s">
        <v>441</v>
      </c>
      <c r="D323" s="102">
        <f>SUMIF('PAAAS 2022'!$C$4:$C$251,$B323,'PAAAS 2022'!$S$4:$S$251)</f>
        <v>0</v>
      </c>
      <c r="E323" s="102">
        <f>SUMIF('PAAAS 2022'!$C$4:$C$251,$B323,'PAAAS 2022'!$T$4:$T$251)</f>
        <v>0</v>
      </c>
      <c r="F323" s="102">
        <f>SUMIF('PAAAS 2022'!$C$4:$C$251,$B323,'PAAAS 2022'!$U$4:$U$251)</f>
        <v>0</v>
      </c>
      <c r="G323" s="102">
        <f>SUMIF('PAAAS 2022'!$C$4:$C$251,$B323,'PAAAS 2022'!$V$4:$V$251)</f>
        <v>0</v>
      </c>
      <c r="H323" s="102">
        <f>SUMIF('PAAAS 2022'!$C$4:$C$251,$B323,'PAAAS 2022'!$W$4:$W$251)</f>
        <v>0</v>
      </c>
      <c r="I323" s="102">
        <f>SUMIF('PAAAS 2022'!$C$4:$C$251,$B323,'PAAAS 2022'!$X$4:$X$251)</f>
        <v>0</v>
      </c>
      <c r="J323" s="102">
        <f>SUMIF('PAAAS 2022'!$C$4:$C$251,$B323,'PAAAS 2022'!$Y$4:$Y$251)</f>
        <v>0</v>
      </c>
      <c r="K323" s="106">
        <f t="shared" si="7"/>
        <v>0</v>
      </c>
      <c r="L323" s="108">
        <f t="shared" si="11"/>
        <v>0</v>
      </c>
      <c r="M323" s="103"/>
      <c r="N323" s="108">
        <f t="shared" si="9"/>
        <v>0</v>
      </c>
      <c r="O323" s="108">
        <f t="shared" si="10"/>
        <v>0</v>
      </c>
      <c r="P323" s="92"/>
      <c r="Q323" s="92"/>
      <c r="R323" s="92"/>
      <c r="S323" s="92"/>
      <c r="T323" s="92"/>
      <c r="U323" s="92"/>
      <c r="V323" s="92"/>
    </row>
    <row r="324" spans="1:22" ht="12" customHeight="1" x14ac:dyDescent="0.25">
      <c r="A324" s="52">
        <v>6</v>
      </c>
      <c r="B324" s="52">
        <v>6132</v>
      </c>
      <c r="C324" s="53" t="s">
        <v>442</v>
      </c>
      <c r="D324" s="102">
        <f>SUMIF('PAAAS 2022'!$C$4:$C$251,$B324,'PAAAS 2022'!$S$4:$S$251)</f>
        <v>0</v>
      </c>
      <c r="E324" s="102">
        <f>SUMIF('PAAAS 2022'!$C$4:$C$251,$B324,'PAAAS 2022'!$T$4:$T$251)</f>
        <v>0</v>
      </c>
      <c r="F324" s="102">
        <f>SUMIF('PAAAS 2022'!$C$4:$C$251,$B324,'PAAAS 2022'!$U$4:$U$251)</f>
        <v>0</v>
      </c>
      <c r="G324" s="102">
        <f>SUMIF('PAAAS 2022'!$C$4:$C$251,$B324,'PAAAS 2022'!$V$4:$V$251)</f>
        <v>0</v>
      </c>
      <c r="H324" s="102">
        <f>SUMIF('PAAAS 2022'!$C$4:$C$251,$B324,'PAAAS 2022'!$W$4:$W$251)</f>
        <v>0</v>
      </c>
      <c r="I324" s="102">
        <f>SUMIF('PAAAS 2022'!$C$4:$C$251,$B324,'PAAAS 2022'!$X$4:$X$251)</f>
        <v>0</v>
      </c>
      <c r="J324" s="102">
        <f>SUMIF('PAAAS 2022'!$C$4:$C$251,$B324,'PAAAS 2022'!$Y$4:$Y$251)</f>
        <v>0</v>
      </c>
      <c r="K324" s="106">
        <f t="shared" si="7"/>
        <v>0</v>
      </c>
      <c r="L324" s="108">
        <f t="shared" si="11"/>
        <v>0</v>
      </c>
      <c r="M324" s="103"/>
      <c r="N324" s="108">
        <f t="shared" si="9"/>
        <v>0</v>
      </c>
      <c r="O324" s="108">
        <f t="shared" si="10"/>
        <v>0</v>
      </c>
      <c r="P324" s="92"/>
      <c r="Q324" s="92"/>
      <c r="R324" s="92"/>
      <c r="S324" s="92"/>
      <c r="T324" s="92"/>
      <c r="U324" s="92"/>
      <c r="V324" s="92"/>
    </row>
    <row r="325" spans="1:22" ht="12" customHeight="1" x14ac:dyDescent="0.25">
      <c r="A325" s="52">
        <v>6</v>
      </c>
      <c r="B325" s="52">
        <v>6133</v>
      </c>
      <c r="C325" s="53" t="s">
        <v>443</v>
      </c>
      <c r="D325" s="102">
        <f>SUMIF('PAAAS 2022'!$C$4:$C$251,$B325,'PAAAS 2022'!$S$4:$S$251)</f>
        <v>0</v>
      </c>
      <c r="E325" s="102">
        <f>SUMIF('PAAAS 2022'!$C$4:$C$251,$B325,'PAAAS 2022'!$T$4:$T$251)</f>
        <v>0</v>
      </c>
      <c r="F325" s="102">
        <f>SUMIF('PAAAS 2022'!$C$4:$C$251,$B325,'PAAAS 2022'!$U$4:$U$251)</f>
        <v>0</v>
      </c>
      <c r="G325" s="102">
        <f>SUMIF('PAAAS 2022'!$C$4:$C$251,$B325,'PAAAS 2022'!$V$4:$V$251)</f>
        <v>0</v>
      </c>
      <c r="H325" s="102">
        <f>SUMIF('PAAAS 2022'!$C$4:$C$251,$B325,'PAAAS 2022'!$W$4:$W$251)</f>
        <v>0</v>
      </c>
      <c r="I325" s="102">
        <f>SUMIF('PAAAS 2022'!$C$4:$C$251,$B325,'PAAAS 2022'!$X$4:$X$251)</f>
        <v>0</v>
      </c>
      <c r="J325" s="102">
        <f>SUMIF('PAAAS 2022'!$C$4:$C$251,$B325,'PAAAS 2022'!$Y$4:$Y$251)</f>
        <v>0</v>
      </c>
      <c r="K325" s="106">
        <f t="shared" si="7"/>
        <v>0</v>
      </c>
      <c r="L325" s="108">
        <f t="shared" si="11"/>
        <v>0</v>
      </c>
      <c r="M325" s="103"/>
      <c r="N325" s="108">
        <f t="shared" si="9"/>
        <v>0</v>
      </c>
      <c r="O325" s="108">
        <f t="shared" si="10"/>
        <v>0</v>
      </c>
      <c r="P325" s="92"/>
      <c r="Q325" s="92"/>
      <c r="R325" s="92"/>
      <c r="S325" s="92"/>
      <c r="T325" s="92"/>
      <c r="U325" s="92"/>
      <c r="V325" s="92"/>
    </row>
    <row r="326" spans="1:22" ht="12" customHeight="1" x14ac:dyDescent="0.25">
      <c r="A326" s="52">
        <v>6</v>
      </c>
      <c r="B326" s="52">
        <v>6134</v>
      </c>
      <c r="C326" s="53" t="s">
        <v>444</v>
      </c>
      <c r="D326" s="102">
        <f>SUMIF('PAAAS 2022'!$C$4:$C$251,$B326,'PAAAS 2022'!$S$4:$S$251)</f>
        <v>0</v>
      </c>
      <c r="E326" s="102">
        <f>SUMIF('PAAAS 2022'!$C$4:$C$251,$B326,'PAAAS 2022'!$T$4:$T$251)</f>
        <v>0</v>
      </c>
      <c r="F326" s="102">
        <f>SUMIF('PAAAS 2022'!$C$4:$C$251,$B326,'PAAAS 2022'!$U$4:$U$251)</f>
        <v>0</v>
      </c>
      <c r="G326" s="102">
        <f>SUMIF('PAAAS 2022'!$C$4:$C$251,$B326,'PAAAS 2022'!$V$4:$V$251)</f>
        <v>0</v>
      </c>
      <c r="H326" s="102">
        <f>SUMIF('PAAAS 2022'!$C$4:$C$251,$B326,'PAAAS 2022'!$W$4:$W$251)</f>
        <v>0</v>
      </c>
      <c r="I326" s="102">
        <f>SUMIF('PAAAS 2022'!$C$4:$C$251,$B326,'PAAAS 2022'!$X$4:$X$251)</f>
        <v>0</v>
      </c>
      <c r="J326" s="102">
        <f>SUMIF('PAAAS 2022'!$C$4:$C$251,$B326,'PAAAS 2022'!$Y$4:$Y$251)</f>
        <v>0</v>
      </c>
      <c r="K326" s="106">
        <f t="shared" si="7"/>
        <v>0</v>
      </c>
      <c r="L326" s="108">
        <f t="shared" si="11"/>
        <v>0</v>
      </c>
      <c r="M326" s="103"/>
      <c r="N326" s="108">
        <f t="shared" si="9"/>
        <v>0</v>
      </c>
      <c r="O326" s="108">
        <f t="shared" si="10"/>
        <v>0</v>
      </c>
      <c r="P326" s="92"/>
      <c r="Q326" s="92"/>
      <c r="R326" s="92"/>
      <c r="S326" s="92"/>
      <c r="T326" s="92"/>
      <c r="U326" s="92"/>
      <c r="V326" s="92"/>
    </row>
    <row r="327" spans="1:22" ht="12" customHeight="1" x14ac:dyDescent="0.25">
      <c r="A327" s="52">
        <v>6</v>
      </c>
      <c r="B327" s="52">
        <v>6141</v>
      </c>
      <c r="C327" s="53" t="s">
        <v>445</v>
      </c>
      <c r="D327" s="102">
        <f>SUMIF('PAAAS 2022'!$C$4:$C$251,$B327,'PAAAS 2022'!$S$4:$S$251)</f>
        <v>0</v>
      </c>
      <c r="E327" s="102">
        <f>SUMIF('PAAAS 2022'!$C$4:$C$251,$B327,'PAAAS 2022'!$T$4:$T$251)</f>
        <v>0</v>
      </c>
      <c r="F327" s="102">
        <f>SUMIF('PAAAS 2022'!$C$4:$C$251,$B327,'PAAAS 2022'!$U$4:$U$251)</f>
        <v>0</v>
      </c>
      <c r="G327" s="102">
        <f>SUMIF('PAAAS 2022'!$C$4:$C$251,$B327,'PAAAS 2022'!$V$4:$V$251)</f>
        <v>0</v>
      </c>
      <c r="H327" s="102">
        <f>SUMIF('PAAAS 2022'!$C$4:$C$251,$B327,'PAAAS 2022'!$W$4:$W$251)</f>
        <v>0</v>
      </c>
      <c r="I327" s="102">
        <f>SUMIF('PAAAS 2022'!$C$4:$C$251,$B327,'PAAAS 2022'!$X$4:$X$251)</f>
        <v>0</v>
      </c>
      <c r="J327" s="102">
        <f>SUMIF('PAAAS 2022'!$C$4:$C$251,$B327,'PAAAS 2022'!$Y$4:$Y$251)</f>
        <v>0</v>
      </c>
      <c r="K327" s="106">
        <f t="shared" si="7"/>
        <v>0</v>
      </c>
      <c r="L327" s="108">
        <f t="shared" si="11"/>
        <v>0</v>
      </c>
      <c r="M327" s="103"/>
      <c r="N327" s="108">
        <f t="shared" si="9"/>
        <v>0</v>
      </c>
      <c r="O327" s="108">
        <f t="shared" si="10"/>
        <v>0</v>
      </c>
      <c r="P327" s="92"/>
      <c r="Q327" s="92"/>
      <c r="R327" s="92"/>
      <c r="S327" s="92"/>
      <c r="T327" s="92"/>
      <c r="U327" s="92"/>
      <c r="V327" s="92"/>
    </row>
    <row r="328" spans="1:22" ht="12" customHeight="1" x14ac:dyDescent="0.25">
      <c r="A328" s="52">
        <v>6</v>
      </c>
      <c r="B328" s="52">
        <v>6142</v>
      </c>
      <c r="C328" s="53" t="s">
        <v>446</v>
      </c>
      <c r="D328" s="102">
        <f>SUMIF('PAAAS 2022'!$C$4:$C$251,$B328,'PAAAS 2022'!$S$4:$S$251)</f>
        <v>0</v>
      </c>
      <c r="E328" s="102">
        <f>SUMIF('PAAAS 2022'!$C$4:$C$251,$B328,'PAAAS 2022'!$T$4:$T$251)</f>
        <v>0</v>
      </c>
      <c r="F328" s="102">
        <f>SUMIF('PAAAS 2022'!$C$4:$C$251,$B328,'PAAAS 2022'!$U$4:$U$251)</f>
        <v>0</v>
      </c>
      <c r="G328" s="102">
        <f>SUMIF('PAAAS 2022'!$C$4:$C$251,$B328,'PAAAS 2022'!$V$4:$V$251)</f>
        <v>0</v>
      </c>
      <c r="H328" s="102">
        <f>SUMIF('PAAAS 2022'!$C$4:$C$251,$B328,'PAAAS 2022'!$W$4:$W$251)</f>
        <v>0</v>
      </c>
      <c r="I328" s="102">
        <f>SUMIF('PAAAS 2022'!$C$4:$C$251,$B328,'PAAAS 2022'!$X$4:$X$251)</f>
        <v>0</v>
      </c>
      <c r="J328" s="102">
        <f>SUMIF('PAAAS 2022'!$C$4:$C$251,$B328,'PAAAS 2022'!$Y$4:$Y$251)</f>
        <v>0</v>
      </c>
      <c r="K328" s="106">
        <f t="shared" si="7"/>
        <v>0</v>
      </c>
      <c r="L328" s="108">
        <f t="shared" si="11"/>
        <v>0</v>
      </c>
      <c r="M328" s="103"/>
      <c r="N328" s="108">
        <f t="shared" si="9"/>
        <v>0</v>
      </c>
      <c r="O328" s="108">
        <f t="shared" si="10"/>
        <v>0</v>
      </c>
      <c r="P328" s="92"/>
      <c r="Q328" s="92"/>
      <c r="R328" s="92"/>
      <c r="S328" s="92"/>
      <c r="T328" s="92"/>
      <c r="U328" s="92"/>
      <c r="V328" s="92"/>
    </row>
    <row r="329" spans="1:22" ht="12" customHeight="1" x14ac:dyDescent="0.25">
      <c r="A329" s="52">
        <v>6</v>
      </c>
      <c r="B329" s="52">
        <v>6151</v>
      </c>
      <c r="C329" s="53" t="s">
        <v>447</v>
      </c>
      <c r="D329" s="102">
        <f>SUMIF('PAAAS 2022'!$C$4:$C$251,$B329,'PAAAS 2022'!$S$4:$S$251)</f>
        <v>0</v>
      </c>
      <c r="E329" s="102">
        <f>SUMIF('PAAAS 2022'!$C$4:$C$251,$B329,'PAAAS 2022'!$T$4:$T$251)</f>
        <v>0</v>
      </c>
      <c r="F329" s="102">
        <f>SUMIF('PAAAS 2022'!$C$4:$C$251,$B329,'PAAAS 2022'!$U$4:$U$251)</f>
        <v>0</v>
      </c>
      <c r="G329" s="102">
        <f>SUMIF('PAAAS 2022'!$C$4:$C$251,$B329,'PAAAS 2022'!$V$4:$V$251)</f>
        <v>0</v>
      </c>
      <c r="H329" s="102">
        <f>SUMIF('PAAAS 2022'!$C$4:$C$251,$B329,'PAAAS 2022'!$W$4:$W$251)</f>
        <v>0</v>
      </c>
      <c r="I329" s="102">
        <f>SUMIF('PAAAS 2022'!$C$4:$C$251,$B329,'PAAAS 2022'!$X$4:$X$251)</f>
        <v>0</v>
      </c>
      <c r="J329" s="102">
        <f>SUMIF('PAAAS 2022'!$C$4:$C$251,$B329,'PAAAS 2022'!$Y$4:$Y$251)</f>
        <v>0</v>
      </c>
      <c r="K329" s="106">
        <f t="shared" si="7"/>
        <v>0</v>
      </c>
      <c r="L329" s="108">
        <f t="shared" si="11"/>
        <v>0</v>
      </c>
      <c r="M329" s="103"/>
      <c r="N329" s="108">
        <f t="shared" si="9"/>
        <v>0</v>
      </c>
      <c r="O329" s="108">
        <f t="shared" si="10"/>
        <v>0</v>
      </c>
      <c r="P329" s="92"/>
      <c r="Q329" s="92"/>
      <c r="R329" s="92"/>
      <c r="S329" s="92"/>
      <c r="T329" s="92"/>
      <c r="U329" s="92"/>
      <c r="V329" s="92"/>
    </row>
    <row r="330" spans="1:22" ht="12" customHeight="1" x14ac:dyDescent="0.25">
      <c r="A330" s="52">
        <v>6</v>
      </c>
      <c r="B330" s="52">
        <v>6152</v>
      </c>
      <c r="C330" s="53" t="s">
        <v>448</v>
      </c>
      <c r="D330" s="102">
        <f>SUMIF('PAAAS 2022'!$C$4:$C$251,$B330,'PAAAS 2022'!$S$4:$S$251)</f>
        <v>0</v>
      </c>
      <c r="E330" s="102">
        <f>SUMIF('PAAAS 2022'!$C$4:$C$251,$B330,'PAAAS 2022'!$T$4:$T$251)</f>
        <v>0</v>
      </c>
      <c r="F330" s="102">
        <f>SUMIF('PAAAS 2022'!$C$4:$C$251,$B330,'PAAAS 2022'!$U$4:$U$251)</f>
        <v>0</v>
      </c>
      <c r="G330" s="102">
        <f>SUMIF('PAAAS 2022'!$C$4:$C$251,$B330,'PAAAS 2022'!$V$4:$V$251)</f>
        <v>0</v>
      </c>
      <c r="H330" s="102">
        <f>SUMIF('PAAAS 2022'!$C$4:$C$251,$B330,'PAAAS 2022'!$W$4:$W$251)</f>
        <v>0</v>
      </c>
      <c r="I330" s="102">
        <f>SUMIF('PAAAS 2022'!$C$4:$C$251,$B330,'PAAAS 2022'!$X$4:$X$251)</f>
        <v>0</v>
      </c>
      <c r="J330" s="102">
        <f>SUMIF('PAAAS 2022'!$C$4:$C$251,$B330,'PAAAS 2022'!$Y$4:$Y$251)</f>
        <v>0</v>
      </c>
      <c r="K330" s="106">
        <f t="shared" si="7"/>
        <v>0</v>
      </c>
      <c r="L330" s="108">
        <f t="shared" si="11"/>
        <v>0</v>
      </c>
      <c r="M330" s="103"/>
      <c r="N330" s="108">
        <f t="shared" si="9"/>
        <v>0</v>
      </c>
      <c r="O330" s="108">
        <f t="shared" si="10"/>
        <v>0</v>
      </c>
      <c r="P330" s="92"/>
      <c r="Q330" s="92"/>
      <c r="R330" s="92"/>
      <c r="S330" s="92"/>
      <c r="T330" s="92"/>
      <c r="U330" s="92"/>
      <c r="V330" s="92"/>
    </row>
    <row r="331" spans="1:22" ht="12" customHeight="1" x14ac:dyDescent="0.25">
      <c r="A331" s="52">
        <v>6</v>
      </c>
      <c r="B331" s="52">
        <v>6153</v>
      </c>
      <c r="C331" s="53" t="s">
        <v>449</v>
      </c>
      <c r="D331" s="102">
        <f>SUMIF('PAAAS 2022'!$C$4:$C$251,$B331,'PAAAS 2022'!$S$4:$S$251)</f>
        <v>0</v>
      </c>
      <c r="E331" s="102">
        <f>SUMIF('PAAAS 2022'!$C$4:$C$251,$B331,'PAAAS 2022'!$T$4:$T$251)</f>
        <v>0</v>
      </c>
      <c r="F331" s="102">
        <f>SUMIF('PAAAS 2022'!$C$4:$C$251,$B331,'PAAAS 2022'!$U$4:$U$251)</f>
        <v>0</v>
      </c>
      <c r="G331" s="102">
        <f>SUMIF('PAAAS 2022'!$C$4:$C$251,$B331,'PAAAS 2022'!$V$4:$V$251)</f>
        <v>0</v>
      </c>
      <c r="H331" s="102">
        <f>SUMIF('PAAAS 2022'!$C$4:$C$251,$B331,'PAAAS 2022'!$W$4:$W$251)</f>
        <v>0</v>
      </c>
      <c r="I331" s="102">
        <f>SUMIF('PAAAS 2022'!$C$4:$C$251,$B331,'PAAAS 2022'!$X$4:$X$251)</f>
        <v>0</v>
      </c>
      <c r="J331" s="102">
        <f>SUMIF('PAAAS 2022'!$C$4:$C$251,$B331,'PAAAS 2022'!$Y$4:$Y$251)</f>
        <v>0</v>
      </c>
      <c r="K331" s="106">
        <f t="shared" si="7"/>
        <v>0</v>
      </c>
      <c r="L331" s="108">
        <f t="shared" si="11"/>
        <v>0</v>
      </c>
      <c r="M331" s="103"/>
      <c r="N331" s="108">
        <f t="shared" si="9"/>
        <v>0</v>
      </c>
      <c r="O331" s="108">
        <f t="shared" si="10"/>
        <v>0</v>
      </c>
      <c r="P331" s="92"/>
      <c r="Q331" s="92"/>
      <c r="R331" s="92"/>
      <c r="S331" s="92"/>
      <c r="T331" s="92"/>
      <c r="U331" s="92"/>
      <c r="V331" s="92"/>
    </row>
    <row r="332" spans="1:22" ht="12" customHeight="1" x14ac:dyDescent="0.25">
      <c r="A332" s="52">
        <v>6</v>
      </c>
      <c r="B332" s="52">
        <v>6161</v>
      </c>
      <c r="C332" s="53" t="s">
        <v>450</v>
      </c>
      <c r="D332" s="102">
        <f>SUMIF('PAAAS 2022'!$C$4:$C$251,$B332,'PAAAS 2022'!$S$4:$S$251)</f>
        <v>0</v>
      </c>
      <c r="E332" s="102">
        <f>SUMIF('PAAAS 2022'!$C$4:$C$251,$B332,'PAAAS 2022'!$T$4:$T$251)</f>
        <v>0</v>
      </c>
      <c r="F332" s="102">
        <f>SUMIF('PAAAS 2022'!$C$4:$C$251,$B332,'PAAAS 2022'!$U$4:$U$251)</f>
        <v>0</v>
      </c>
      <c r="G332" s="102">
        <f>SUMIF('PAAAS 2022'!$C$4:$C$251,$B332,'PAAAS 2022'!$V$4:$V$251)</f>
        <v>0</v>
      </c>
      <c r="H332" s="102">
        <f>SUMIF('PAAAS 2022'!$C$4:$C$251,$B332,'PAAAS 2022'!$W$4:$W$251)</f>
        <v>0</v>
      </c>
      <c r="I332" s="102">
        <f>SUMIF('PAAAS 2022'!$C$4:$C$251,$B332,'PAAAS 2022'!$X$4:$X$251)</f>
        <v>0</v>
      </c>
      <c r="J332" s="102">
        <f>SUMIF('PAAAS 2022'!$C$4:$C$251,$B332,'PAAAS 2022'!$Y$4:$Y$251)</f>
        <v>0</v>
      </c>
      <c r="K332" s="106">
        <f t="shared" si="7"/>
        <v>0</v>
      </c>
      <c r="L332" s="108">
        <f t="shared" si="11"/>
        <v>0</v>
      </c>
      <c r="M332" s="103"/>
      <c r="N332" s="108">
        <f t="shared" si="9"/>
        <v>0</v>
      </c>
      <c r="O332" s="108">
        <f t="shared" si="10"/>
        <v>0</v>
      </c>
      <c r="P332" s="92"/>
      <c r="Q332" s="92"/>
      <c r="R332" s="92"/>
      <c r="S332" s="92"/>
      <c r="T332" s="92"/>
      <c r="U332" s="92"/>
      <c r="V332" s="92"/>
    </row>
    <row r="333" spans="1:22" ht="12" customHeight="1" x14ac:dyDescent="0.25">
      <c r="A333" s="52">
        <v>6</v>
      </c>
      <c r="B333" s="52">
        <v>6162</v>
      </c>
      <c r="C333" s="53" t="s">
        <v>451</v>
      </c>
      <c r="D333" s="102">
        <f>SUMIF('PAAAS 2022'!$C$4:$C$251,$B333,'PAAAS 2022'!$S$4:$S$251)</f>
        <v>0</v>
      </c>
      <c r="E333" s="102">
        <f>SUMIF('PAAAS 2022'!$C$4:$C$251,$B333,'PAAAS 2022'!$T$4:$T$251)</f>
        <v>0</v>
      </c>
      <c r="F333" s="102">
        <f>SUMIF('PAAAS 2022'!$C$4:$C$251,$B333,'PAAAS 2022'!$U$4:$U$251)</f>
        <v>0</v>
      </c>
      <c r="G333" s="102">
        <f>SUMIF('PAAAS 2022'!$C$4:$C$251,$B333,'PAAAS 2022'!$V$4:$V$251)</f>
        <v>0</v>
      </c>
      <c r="H333" s="102">
        <f>SUMIF('PAAAS 2022'!$C$4:$C$251,$B333,'PAAAS 2022'!$W$4:$W$251)</f>
        <v>0</v>
      </c>
      <c r="I333" s="102">
        <f>SUMIF('PAAAS 2022'!$C$4:$C$251,$B333,'PAAAS 2022'!$X$4:$X$251)</f>
        <v>0</v>
      </c>
      <c r="J333" s="102">
        <f>SUMIF('PAAAS 2022'!$C$4:$C$251,$B333,'PAAAS 2022'!$Y$4:$Y$251)</f>
        <v>0</v>
      </c>
      <c r="K333" s="106">
        <f t="shared" si="7"/>
        <v>0</v>
      </c>
      <c r="L333" s="108">
        <f t="shared" si="11"/>
        <v>0</v>
      </c>
      <c r="M333" s="103"/>
      <c r="N333" s="108">
        <f t="shared" si="9"/>
        <v>0</v>
      </c>
      <c r="O333" s="108">
        <f t="shared" si="10"/>
        <v>0</v>
      </c>
      <c r="P333" s="92"/>
      <c r="Q333" s="92"/>
      <c r="R333" s="92"/>
      <c r="S333" s="92"/>
      <c r="T333" s="92"/>
      <c r="U333" s="92"/>
      <c r="V333" s="92"/>
    </row>
    <row r="334" spans="1:22" ht="12" customHeight="1" x14ac:dyDescent="0.25">
      <c r="A334" s="52">
        <v>6</v>
      </c>
      <c r="B334" s="52">
        <v>6163</v>
      </c>
      <c r="C334" s="53" t="s">
        <v>452</v>
      </c>
      <c r="D334" s="102">
        <f>SUMIF('PAAAS 2022'!$C$4:$C$251,$B334,'PAAAS 2022'!$S$4:$S$251)</f>
        <v>0</v>
      </c>
      <c r="E334" s="102">
        <f>SUMIF('PAAAS 2022'!$C$4:$C$251,$B334,'PAAAS 2022'!$T$4:$T$251)</f>
        <v>0</v>
      </c>
      <c r="F334" s="102">
        <f>SUMIF('PAAAS 2022'!$C$4:$C$251,$B334,'PAAAS 2022'!$U$4:$U$251)</f>
        <v>0</v>
      </c>
      <c r="G334" s="102">
        <f>SUMIF('PAAAS 2022'!$C$4:$C$251,$B334,'PAAAS 2022'!$V$4:$V$251)</f>
        <v>0</v>
      </c>
      <c r="H334" s="102">
        <f>SUMIF('PAAAS 2022'!$C$4:$C$251,$B334,'PAAAS 2022'!$W$4:$W$251)</f>
        <v>0</v>
      </c>
      <c r="I334" s="102">
        <f>SUMIF('PAAAS 2022'!$C$4:$C$251,$B334,'PAAAS 2022'!$X$4:$X$251)</f>
        <v>0</v>
      </c>
      <c r="J334" s="102">
        <f>SUMIF('PAAAS 2022'!$C$4:$C$251,$B334,'PAAAS 2022'!$Y$4:$Y$251)</f>
        <v>0</v>
      </c>
      <c r="K334" s="106">
        <f t="shared" si="7"/>
        <v>0</v>
      </c>
      <c r="L334" s="108">
        <f t="shared" si="11"/>
        <v>0</v>
      </c>
      <c r="M334" s="103"/>
      <c r="N334" s="108">
        <f t="shared" si="9"/>
        <v>0</v>
      </c>
      <c r="O334" s="108">
        <f t="shared" si="10"/>
        <v>0</v>
      </c>
      <c r="P334" s="92"/>
      <c r="Q334" s="92"/>
      <c r="R334" s="92"/>
      <c r="S334" s="92"/>
      <c r="T334" s="92"/>
      <c r="U334" s="92"/>
      <c r="V334" s="92"/>
    </row>
    <row r="335" spans="1:22" ht="12" customHeight="1" x14ac:dyDescent="0.25">
      <c r="A335" s="52">
        <v>6</v>
      </c>
      <c r="B335" s="52">
        <v>6164</v>
      </c>
      <c r="C335" s="53" t="s">
        <v>453</v>
      </c>
      <c r="D335" s="102">
        <f>SUMIF('PAAAS 2022'!$C$4:$C$251,$B335,'PAAAS 2022'!$S$4:$S$251)</f>
        <v>0</v>
      </c>
      <c r="E335" s="102">
        <f>SUMIF('PAAAS 2022'!$C$4:$C$251,$B335,'PAAAS 2022'!$T$4:$T$251)</f>
        <v>0</v>
      </c>
      <c r="F335" s="102">
        <f>SUMIF('PAAAS 2022'!$C$4:$C$251,$B335,'PAAAS 2022'!$U$4:$U$251)</f>
        <v>0</v>
      </c>
      <c r="G335" s="102">
        <f>SUMIF('PAAAS 2022'!$C$4:$C$251,$B335,'PAAAS 2022'!$V$4:$V$251)</f>
        <v>0</v>
      </c>
      <c r="H335" s="102">
        <f>SUMIF('PAAAS 2022'!$C$4:$C$251,$B335,'PAAAS 2022'!$W$4:$W$251)</f>
        <v>0</v>
      </c>
      <c r="I335" s="102">
        <f>SUMIF('PAAAS 2022'!$C$4:$C$251,$B335,'PAAAS 2022'!$X$4:$X$251)</f>
        <v>0</v>
      </c>
      <c r="J335" s="102">
        <f>SUMIF('PAAAS 2022'!$C$4:$C$251,$B335,'PAAAS 2022'!$Y$4:$Y$251)</f>
        <v>0</v>
      </c>
      <c r="K335" s="106">
        <f t="shared" si="7"/>
        <v>0</v>
      </c>
      <c r="L335" s="108">
        <f t="shared" si="11"/>
        <v>0</v>
      </c>
      <c r="M335" s="103"/>
      <c r="N335" s="108">
        <f t="shared" si="9"/>
        <v>0</v>
      </c>
      <c r="O335" s="108">
        <f t="shared" si="10"/>
        <v>0</v>
      </c>
      <c r="P335" s="92"/>
      <c r="Q335" s="92"/>
      <c r="R335" s="92"/>
      <c r="S335" s="92"/>
      <c r="T335" s="92"/>
      <c r="U335" s="92"/>
      <c r="V335" s="92"/>
    </row>
    <row r="336" spans="1:22" ht="12" customHeight="1" x14ac:dyDescent="0.25">
      <c r="A336" s="52">
        <v>6</v>
      </c>
      <c r="B336" s="52">
        <v>6171</v>
      </c>
      <c r="C336" s="53" t="s">
        <v>454</v>
      </c>
      <c r="D336" s="102">
        <f>SUMIF('PAAAS 2022'!$C$4:$C$251,$B336,'PAAAS 2022'!$S$4:$S$251)</f>
        <v>0</v>
      </c>
      <c r="E336" s="102">
        <f>SUMIF('PAAAS 2022'!$C$4:$C$251,$B336,'PAAAS 2022'!$T$4:$T$251)</f>
        <v>0</v>
      </c>
      <c r="F336" s="102">
        <f>SUMIF('PAAAS 2022'!$C$4:$C$251,$B336,'PAAAS 2022'!$U$4:$U$251)</f>
        <v>0</v>
      </c>
      <c r="G336" s="102">
        <f>SUMIF('PAAAS 2022'!$C$4:$C$251,$B336,'PAAAS 2022'!$V$4:$V$251)</f>
        <v>0</v>
      </c>
      <c r="H336" s="102">
        <f>SUMIF('PAAAS 2022'!$C$4:$C$251,$B336,'PAAAS 2022'!$W$4:$W$251)</f>
        <v>0</v>
      </c>
      <c r="I336" s="102">
        <f>SUMIF('PAAAS 2022'!$C$4:$C$251,$B336,'PAAAS 2022'!$X$4:$X$251)</f>
        <v>0</v>
      </c>
      <c r="J336" s="102">
        <f>SUMIF('PAAAS 2022'!$C$4:$C$251,$B336,'PAAAS 2022'!$Y$4:$Y$251)</f>
        <v>0</v>
      </c>
      <c r="K336" s="106">
        <f t="shared" si="7"/>
        <v>0</v>
      </c>
      <c r="L336" s="108">
        <f t="shared" si="11"/>
        <v>0</v>
      </c>
      <c r="M336" s="103"/>
      <c r="N336" s="108">
        <f t="shared" si="9"/>
        <v>0</v>
      </c>
      <c r="O336" s="108">
        <f t="shared" si="10"/>
        <v>0</v>
      </c>
      <c r="P336" s="92"/>
      <c r="Q336" s="92"/>
      <c r="R336" s="92"/>
      <c r="S336" s="92"/>
      <c r="T336" s="92"/>
      <c r="U336" s="92"/>
      <c r="V336" s="92"/>
    </row>
    <row r="337" spans="1:22" ht="12" customHeight="1" x14ac:dyDescent="0.25">
      <c r="A337" s="52">
        <v>6</v>
      </c>
      <c r="B337" s="52">
        <v>6191</v>
      </c>
      <c r="C337" s="53" t="s">
        <v>455</v>
      </c>
      <c r="D337" s="102">
        <f>SUMIF('PAAAS 2022'!$C$4:$C$251,$B337,'PAAAS 2022'!$S$4:$S$251)</f>
        <v>0</v>
      </c>
      <c r="E337" s="102">
        <f>SUMIF('PAAAS 2022'!$C$4:$C$251,$B337,'PAAAS 2022'!$T$4:$T$251)</f>
        <v>0</v>
      </c>
      <c r="F337" s="102">
        <f>SUMIF('PAAAS 2022'!$C$4:$C$251,$B337,'PAAAS 2022'!$U$4:$U$251)</f>
        <v>0</v>
      </c>
      <c r="G337" s="102">
        <f>SUMIF('PAAAS 2022'!$C$4:$C$251,$B337,'PAAAS 2022'!$V$4:$V$251)</f>
        <v>0</v>
      </c>
      <c r="H337" s="102">
        <f>SUMIF('PAAAS 2022'!$C$4:$C$251,$B337,'PAAAS 2022'!$W$4:$W$251)</f>
        <v>0</v>
      </c>
      <c r="I337" s="102">
        <f>SUMIF('PAAAS 2022'!$C$4:$C$251,$B337,'PAAAS 2022'!$X$4:$X$251)</f>
        <v>0</v>
      </c>
      <c r="J337" s="102">
        <f>SUMIF('PAAAS 2022'!$C$4:$C$251,$B337,'PAAAS 2022'!$Y$4:$Y$251)</f>
        <v>0</v>
      </c>
      <c r="K337" s="106">
        <f t="shared" si="7"/>
        <v>0</v>
      </c>
      <c r="L337" s="108">
        <f t="shared" si="11"/>
        <v>0</v>
      </c>
      <c r="M337" s="103"/>
      <c r="N337" s="108">
        <f t="shared" si="9"/>
        <v>0</v>
      </c>
      <c r="O337" s="108">
        <f t="shared" si="10"/>
        <v>0</v>
      </c>
      <c r="P337" s="92"/>
      <c r="Q337" s="92"/>
      <c r="R337" s="92"/>
      <c r="S337" s="92"/>
      <c r="T337" s="92"/>
      <c r="U337" s="92"/>
      <c r="V337" s="92"/>
    </row>
    <row r="338" spans="1:22" ht="12" customHeight="1" x14ac:dyDescent="0.25">
      <c r="A338" s="52">
        <v>6</v>
      </c>
      <c r="B338" s="52">
        <v>6192</v>
      </c>
      <c r="C338" s="53" t="s">
        <v>456</v>
      </c>
      <c r="D338" s="102">
        <f>SUMIF('PAAAS 2022'!$C$4:$C$251,$B338,'PAAAS 2022'!$S$4:$S$251)</f>
        <v>0</v>
      </c>
      <c r="E338" s="102">
        <f>SUMIF('PAAAS 2022'!$C$4:$C$251,$B338,'PAAAS 2022'!$T$4:$T$251)</f>
        <v>0</v>
      </c>
      <c r="F338" s="102">
        <f>SUMIF('PAAAS 2022'!$C$4:$C$251,$B338,'PAAAS 2022'!$U$4:$U$251)</f>
        <v>0</v>
      </c>
      <c r="G338" s="102">
        <f>SUMIF('PAAAS 2022'!$C$4:$C$251,$B338,'PAAAS 2022'!$V$4:$V$251)</f>
        <v>0</v>
      </c>
      <c r="H338" s="102">
        <f>SUMIF('PAAAS 2022'!$C$4:$C$251,$B338,'PAAAS 2022'!$W$4:$W$251)</f>
        <v>0</v>
      </c>
      <c r="I338" s="102">
        <f>SUMIF('PAAAS 2022'!$C$4:$C$251,$B338,'PAAAS 2022'!$X$4:$X$251)</f>
        <v>0</v>
      </c>
      <c r="J338" s="102">
        <f>SUMIF('PAAAS 2022'!$C$4:$C$251,$B338,'PAAAS 2022'!$Y$4:$Y$251)</f>
        <v>0</v>
      </c>
      <c r="K338" s="106">
        <f t="shared" si="7"/>
        <v>0</v>
      </c>
      <c r="L338" s="108">
        <f t="shared" si="11"/>
        <v>0</v>
      </c>
      <c r="M338" s="103"/>
      <c r="N338" s="108">
        <f t="shared" si="9"/>
        <v>0</v>
      </c>
      <c r="O338" s="108">
        <f t="shared" si="10"/>
        <v>0</v>
      </c>
      <c r="P338" s="92"/>
      <c r="Q338" s="92"/>
      <c r="R338" s="92"/>
      <c r="S338" s="92"/>
      <c r="T338" s="92"/>
      <c r="U338" s="92"/>
      <c r="V338" s="92"/>
    </row>
    <row r="339" spans="1:22" ht="12" customHeight="1" x14ac:dyDescent="0.25">
      <c r="A339" s="52">
        <v>6</v>
      </c>
      <c r="B339" s="52">
        <v>6193</v>
      </c>
      <c r="C339" s="53" t="s">
        <v>457</v>
      </c>
      <c r="D339" s="102">
        <f>SUMIF('PAAAS 2022'!$C$4:$C$251,$B339,'PAAAS 2022'!$S$4:$S$251)</f>
        <v>0</v>
      </c>
      <c r="E339" s="102">
        <f>SUMIF('PAAAS 2022'!$C$4:$C$251,$B339,'PAAAS 2022'!$T$4:$T$251)</f>
        <v>0</v>
      </c>
      <c r="F339" s="102">
        <f>SUMIF('PAAAS 2022'!$C$4:$C$251,$B339,'PAAAS 2022'!$U$4:$U$251)</f>
        <v>0</v>
      </c>
      <c r="G339" s="102">
        <f>SUMIF('PAAAS 2022'!$C$4:$C$251,$B339,'PAAAS 2022'!$V$4:$V$251)</f>
        <v>0</v>
      </c>
      <c r="H339" s="102">
        <f>SUMIF('PAAAS 2022'!$C$4:$C$251,$B339,'PAAAS 2022'!$W$4:$W$251)</f>
        <v>0</v>
      </c>
      <c r="I339" s="102">
        <f>SUMIF('PAAAS 2022'!$C$4:$C$251,$B339,'PAAAS 2022'!$X$4:$X$251)</f>
        <v>0</v>
      </c>
      <c r="J339" s="102">
        <f>SUMIF('PAAAS 2022'!$C$4:$C$251,$B339,'PAAAS 2022'!$Y$4:$Y$251)</f>
        <v>0</v>
      </c>
      <c r="K339" s="106">
        <f t="shared" si="7"/>
        <v>0</v>
      </c>
      <c r="L339" s="108">
        <f t="shared" si="11"/>
        <v>0</v>
      </c>
      <c r="M339" s="103"/>
      <c r="N339" s="108">
        <f t="shared" si="9"/>
        <v>0</v>
      </c>
      <c r="O339" s="108">
        <f t="shared" si="10"/>
        <v>0</v>
      </c>
      <c r="P339" s="92"/>
      <c r="Q339" s="92"/>
      <c r="R339" s="92"/>
      <c r="S339" s="92"/>
      <c r="T339" s="92"/>
      <c r="U339" s="92"/>
      <c r="V339" s="92"/>
    </row>
    <row r="340" spans="1:22" ht="12" customHeight="1" x14ac:dyDescent="0.25">
      <c r="A340" s="52">
        <v>6</v>
      </c>
      <c r="B340" s="52">
        <v>6194</v>
      </c>
      <c r="C340" s="53" t="s">
        <v>458</v>
      </c>
      <c r="D340" s="102">
        <f>SUMIF('PAAAS 2022'!$C$4:$C$251,$B340,'PAAAS 2022'!$S$4:$S$251)</f>
        <v>0</v>
      </c>
      <c r="E340" s="102">
        <f>SUMIF('PAAAS 2022'!$C$4:$C$251,$B340,'PAAAS 2022'!$T$4:$T$251)</f>
        <v>0</v>
      </c>
      <c r="F340" s="102">
        <f>SUMIF('PAAAS 2022'!$C$4:$C$251,$B340,'PAAAS 2022'!$U$4:$U$251)</f>
        <v>0</v>
      </c>
      <c r="G340" s="102">
        <f>SUMIF('PAAAS 2022'!$C$4:$C$251,$B340,'PAAAS 2022'!$V$4:$V$251)</f>
        <v>0</v>
      </c>
      <c r="H340" s="102">
        <f>SUMIF('PAAAS 2022'!$C$4:$C$251,$B340,'PAAAS 2022'!$W$4:$W$251)</f>
        <v>0</v>
      </c>
      <c r="I340" s="102">
        <f>SUMIF('PAAAS 2022'!$C$4:$C$251,$B340,'PAAAS 2022'!$X$4:$X$251)</f>
        <v>0</v>
      </c>
      <c r="J340" s="102">
        <f>SUMIF('PAAAS 2022'!$C$4:$C$251,$B340,'PAAAS 2022'!$Y$4:$Y$251)</f>
        <v>0</v>
      </c>
      <c r="K340" s="106">
        <f t="shared" si="7"/>
        <v>0</v>
      </c>
      <c r="L340" s="108">
        <f t="shared" si="11"/>
        <v>0</v>
      </c>
      <c r="M340" s="103"/>
      <c r="N340" s="108">
        <f t="shared" si="9"/>
        <v>0</v>
      </c>
      <c r="O340" s="108">
        <f t="shared" si="10"/>
        <v>0</v>
      </c>
      <c r="P340" s="92"/>
      <c r="Q340" s="92"/>
      <c r="R340" s="92"/>
      <c r="S340" s="92"/>
      <c r="T340" s="92"/>
      <c r="U340" s="92"/>
      <c r="V340" s="92"/>
    </row>
    <row r="341" spans="1:22" ht="12" customHeight="1" x14ac:dyDescent="0.25">
      <c r="A341" s="52">
        <v>6</v>
      </c>
      <c r="B341" s="52">
        <v>6195</v>
      </c>
      <c r="C341" s="53" t="s">
        <v>459</v>
      </c>
      <c r="D341" s="102">
        <f>SUMIF('PAAAS 2022'!$C$4:$C$251,$B341,'PAAAS 2022'!$S$4:$S$251)</f>
        <v>0</v>
      </c>
      <c r="E341" s="102">
        <f>SUMIF('PAAAS 2022'!$C$4:$C$251,$B341,'PAAAS 2022'!$T$4:$T$251)</f>
        <v>0</v>
      </c>
      <c r="F341" s="102">
        <f>SUMIF('PAAAS 2022'!$C$4:$C$251,$B341,'PAAAS 2022'!$U$4:$U$251)</f>
        <v>0</v>
      </c>
      <c r="G341" s="102">
        <f>SUMIF('PAAAS 2022'!$C$4:$C$251,$B341,'PAAAS 2022'!$V$4:$V$251)</f>
        <v>0</v>
      </c>
      <c r="H341" s="102">
        <f>SUMIF('PAAAS 2022'!$C$4:$C$251,$B341,'PAAAS 2022'!$W$4:$W$251)</f>
        <v>0</v>
      </c>
      <c r="I341" s="102">
        <f>SUMIF('PAAAS 2022'!$C$4:$C$251,$B341,'PAAAS 2022'!$X$4:$X$251)</f>
        <v>0</v>
      </c>
      <c r="J341" s="102">
        <f>SUMIF('PAAAS 2022'!$C$4:$C$251,$B341,'PAAAS 2022'!$Y$4:$Y$251)</f>
        <v>0</v>
      </c>
      <c r="K341" s="106">
        <f t="shared" si="7"/>
        <v>0</v>
      </c>
      <c r="L341" s="108">
        <f t="shared" si="11"/>
        <v>0</v>
      </c>
      <c r="M341" s="103"/>
      <c r="N341" s="108">
        <f t="shared" si="9"/>
        <v>0</v>
      </c>
      <c r="O341" s="108">
        <f t="shared" si="10"/>
        <v>0</v>
      </c>
      <c r="P341" s="92"/>
      <c r="Q341" s="92"/>
      <c r="R341" s="92"/>
      <c r="S341" s="92"/>
      <c r="T341" s="92"/>
      <c r="U341" s="92"/>
      <c r="V341" s="92"/>
    </row>
    <row r="342" spans="1:22" ht="12" customHeight="1" x14ac:dyDescent="0.25">
      <c r="A342" s="52">
        <v>6</v>
      </c>
      <c r="B342" s="52">
        <v>6211</v>
      </c>
      <c r="C342" s="53" t="s">
        <v>432</v>
      </c>
      <c r="D342" s="102">
        <f>SUMIF('PAAAS 2022'!$C$4:$C$251,$B342,'PAAAS 2022'!$S$4:$S$251)</f>
        <v>0</v>
      </c>
      <c r="E342" s="102">
        <f>SUMIF('PAAAS 2022'!$C$4:$C$251,$B342,'PAAAS 2022'!$T$4:$T$251)</f>
        <v>0</v>
      </c>
      <c r="F342" s="102">
        <f>SUMIF('PAAAS 2022'!$C$4:$C$251,$B342,'PAAAS 2022'!$U$4:$U$251)</f>
        <v>0</v>
      </c>
      <c r="G342" s="102">
        <f>SUMIF('PAAAS 2022'!$C$4:$C$251,$B342,'PAAAS 2022'!$V$4:$V$251)</f>
        <v>0</v>
      </c>
      <c r="H342" s="102">
        <f>SUMIF('PAAAS 2022'!$C$4:$C$251,$B342,'PAAAS 2022'!$W$4:$W$251)</f>
        <v>0</v>
      </c>
      <c r="I342" s="102">
        <f>SUMIF('PAAAS 2022'!$C$4:$C$251,$B342,'PAAAS 2022'!$X$4:$X$251)</f>
        <v>0</v>
      </c>
      <c r="J342" s="102">
        <f>SUMIF('PAAAS 2022'!$C$4:$C$251,$B342,'PAAAS 2022'!$Y$4:$Y$251)</f>
        <v>0</v>
      </c>
      <c r="K342" s="106">
        <f t="shared" si="7"/>
        <v>0</v>
      </c>
      <c r="L342" s="108">
        <f t="shared" si="11"/>
        <v>0</v>
      </c>
      <c r="M342" s="103"/>
      <c r="N342" s="108">
        <f t="shared" si="9"/>
        <v>0</v>
      </c>
      <c r="O342" s="108">
        <f t="shared" si="10"/>
        <v>0</v>
      </c>
      <c r="P342" s="92"/>
      <c r="Q342" s="92"/>
      <c r="R342" s="92"/>
      <c r="S342" s="92"/>
      <c r="T342" s="92"/>
      <c r="U342" s="92"/>
      <c r="V342" s="92"/>
    </row>
    <row r="343" spans="1:22" ht="12" customHeight="1" x14ac:dyDescent="0.25">
      <c r="A343" s="52">
        <v>6</v>
      </c>
      <c r="B343" s="52">
        <v>6212</v>
      </c>
      <c r="C343" s="53" t="s">
        <v>433</v>
      </c>
      <c r="D343" s="102">
        <f>SUMIF('PAAAS 2022'!$C$4:$C$251,$B343,'PAAAS 2022'!$S$4:$S$251)</f>
        <v>0</v>
      </c>
      <c r="E343" s="102">
        <f>SUMIF('PAAAS 2022'!$C$4:$C$251,$B343,'PAAAS 2022'!$T$4:$T$251)</f>
        <v>0</v>
      </c>
      <c r="F343" s="102">
        <f>SUMIF('PAAAS 2022'!$C$4:$C$251,$B343,'PAAAS 2022'!$U$4:$U$251)</f>
        <v>0</v>
      </c>
      <c r="G343" s="102">
        <f>SUMIF('PAAAS 2022'!$C$4:$C$251,$B343,'PAAAS 2022'!$V$4:$V$251)</f>
        <v>0</v>
      </c>
      <c r="H343" s="102">
        <f>SUMIF('PAAAS 2022'!$C$4:$C$251,$B343,'PAAAS 2022'!$W$4:$W$251)</f>
        <v>0</v>
      </c>
      <c r="I343" s="102">
        <f>SUMIF('PAAAS 2022'!$C$4:$C$251,$B343,'PAAAS 2022'!$X$4:$X$251)</f>
        <v>0</v>
      </c>
      <c r="J343" s="102">
        <f>SUMIF('PAAAS 2022'!$C$4:$C$251,$B343,'PAAAS 2022'!$Y$4:$Y$251)</f>
        <v>0</v>
      </c>
      <c r="K343" s="106">
        <f t="shared" si="7"/>
        <v>0</v>
      </c>
      <c r="L343" s="108">
        <f t="shared" si="11"/>
        <v>0</v>
      </c>
      <c r="M343" s="103"/>
      <c r="N343" s="108">
        <f t="shared" si="9"/>
        <v>0</v>
      </c>
      <c r="O343" s="108">
        <f t="shared" si="10"/>
        <v>0</v>
      </c>
      <c r="P343" s="92"/>
      <c r="Q343" s="92"/>
      <c r="R343" s="92"/>
      <c r="S343" s="92"/>
      <c r="T343" s="92"/>
      <c r="U343" s="92"/>
      <c r="V343" s="92"/>
    </row>
    <row r="344" spans="1:22" ht="12" customHeight="1" x14ac:dyDescent="0.25">
      <c r="A344" s="52">
        <v>6</v>
      </c>
      <c r="B344" s="52">
        <v>6221</v>
      </c>
      <c r="C344" s="53" t="s">
        <v>434</v>
      </c>
      <c r="D344" s="102">
        <f>SUMIF('PAAAS 2022'!$C$4:$C$251,$B344,'PAAAS 2022'!$S$4:$S$251)</f>
        <v>0</v>
      </c>
      <c r="E344" s="102">
        <f>SUMIF('PAAAS 2022'!$C$4:$C$251,$B344,'PAAAS 2022'!$T$4:$T$251)</f>
        <v>0</v>
      </c>
      <c r="F344" s="102">
        <f>SUMIF('PAAAS 2022'!$C$4:$C$251,$B344,'PAAAS 2022'!$U$4:$U$251)</f>
        <v>0</v>
      </c>
      <c r="G344" s="102">
        <f>SUMIF('PAAAS 2022'!$C$4:$C$251,$B344,'PAAAS 2022'!$V$4:$V$251)</f>
        <v>0</v>
      </c>
      <c r="H344" s="102">
        <f>SUMIF('PAAAS 2022'!$C$4:$C$251,$B344,'PAAAS 2022'!$W$4:$W$251)</f>
        <v>0</v>
      </c>
      <c r="I344" s="102">
        <f>SUMIF('PAAAS 2022'!$C$4:$C$251,$B344,'PAAAS 2022'!$X$4:$X$251)</f>
        <v>0</v>
      </c>
      <c r="J344" s="102">
        <f>SUMIF('PAAAS 2022'!$C$4:$C$251,$B344,'PAAAS 2022'!$Y$4:$Y$251)</f>
        <v>0</v>
      </c>
      <c r="K344" s="106">
        <f t="shared" si="7"/>
        <v>0</v>
      </c>
      <c r="L344" s="108">
        <f t="shared" si="11"/>
        <v>0</v>
      </c>
      <c r="M344" s="103"/>
      <c r="N344" s="108">
        <f t="shared" si="9"/>
        <v>0</v>
      </c>
      <c r="O344" s="108">
        <f t="shared" si="10"/>
        <v>0</v>
      </c>
      <c r="P344" s="92"/>
      <c r="Q344" s="92"/>
      <c r="R344" s="92"/>
      <c r="S344" s="92"/>
      <c r="T344" s="92"/>
      <c r="U344" s="92"/>
      <c r="V344" s="92"/>
    </row>
    <row r="345" spans="1:22" ht="12" customHeight="1" x14ac:dyDescent="0.25">
      <c r="A345" s="52">
        <v>6</v>
      </c>
      <c r="B345" s="52">
        <v>6222</v>
      </c>
      <c r="C345" s="53" t="s">
        <v>435</v>
      </c>
      <c r="D345" s="102">
        <f>SUMIF('PAAAS 2022'!$C$4:$C$251,$B345,'PAAAS 2022'!$S$4:$S$251)</f>
        <v>0</v>
      </c>
      <c r="E345" s="102">
        <f>SUMIF('PAAAS 2022'!$C$4:$C$251,$B345,'PAAAS 2022'!$T$4:$T$251)</f>
        <v>0</v>
      </c>
      <c r="F345" s="102">
        <f>SUMIF('PAAAS 2022'!$C$4:$C$251,$B345,'PAAAS 2022'!$U$4:$U$251)</f>
        <v>0</v>
      </c>
      <c r="G345" s="102">
        <f>SUMIF('PAAAS 2022'!$C$4:$C$251,$B345,'PAAAS 2022'!$V$4:$V$251)</f>
        <v>0</v>
      </c>
      <c r="H345" s="102">
        <f>SUMIF('PAAAS 2022'!$C$4:$C$251,$B345,'PAAAS 2022'!$W$4:$W$251)</f>
        <v>0</v>
      </c>
      <c r="I345" s="102">
        <f>SUMIF('PAAAS 2022'!$C$4:$C$251,$B345,'PAAAS 2022'!$X$4:$X$251)</f>
        <v>0</v>
      </c>
      <c r="J345" s="102">
        <f>SUMIF('PAAAS 2022'!$C$4:$C$251,$B345,'PAAAS 2022'!$Y$4:$Y$251)</f>
        <v>0</v>
      </c>
      <c r="K345" s="106">
        <f t="shared" si="7"/>
        <v>0</v>
      </c>
      <c r="L345" s="108">
        <f t="shared" si="11"/>
        <v>0</v>
      </c>
      <c r="M345" s="103"/>
      <c r="N345" s="108">
        <f t="shared" si="9"/>
        <v>0</v>
      </c>
      <c r="O345" s="108">
        <f t="shared" si="10"/>
        <v>0</v>
      </c>
      <c r="P345" s="92"/>
      <c r="Q345" s="92"/>
      <c r="R345" s="92"/>
      <c r="S345" s="92"/>
      <c r="T345" s="92"/>
      <c r="U345" s="92"/>
      <c r="V345" s="92"/>
    </row>
    <row r="346" spans="1:22" ht="12" customHeight="1" x14ac:dyDescent="0.25">
      <c r="A346" s="52">
        <v>6</v>
      </c>
      <c r="B346" s="52">
        <v>6223</v>
      </c>
      <c r="C346" s="53" t="s">
        <v>108</v>
      </c>
      <c r="D346" s="102">
        <f>SUMIF('PAAAS 2022'!$C$4:$C$251,$B346,'PAAAS 2022'!$S$4:$S$251)</f>
        <v>0</v>
      </c>
      <c r="E346" s="102">
        <f>SUMIF('PAAAS 2022'!$C$4:$C$251,$B346,'PAAAS 2022'!$T$4:$T$251)</f>
        <v>0</v>
      </c>
      <c r="F346" s="102">
        <f>SUMIF('PAAAS 2022'!$C$4:$C$251,$B346,'PAAAS 2022'!$U$4:$U$251)</f>
        <v>0</v>
      </c>
      <c r="G346" s="102">
        <f>SUMIF('PAAAS 2022'!$C$4:$C$251,$B346,'PAAAS 2022'!$V$4:$V$251)</f>
        <v>0</v>
      </c>
      <c r="H346" s="102">
        <f>SUMIF('PAAAS 2022'!$C$4:$C$251,$B346,'PAAAS 2022'!$W$4:$W$251)</f>
        <v>0</v>
      </c>
      <c r="I346" s="102">
        <f>SUMIF('PAAAS 2022'!$C$4:$C$251,$B346,'PAAAS 2022'!$X$4:$X$251)</f>
        <v>0</v>
      </c>
      <c r="J346" s="102">
        <f>SUMIF('PAAAS 2022'!$C$4:$C$251,$B346,'PAAAS 2022'!$Y$4:$Y$251)</f>
        <v>0</v>
      </c>
      <c r="K346" s="106">
        <f t="shared" si="7"/>
        <v>0</v>
      </c>
      <c r="L346" s="108">
        <f t="shared" si="11"/>
        <v>0</v>
      </c>
      <c r="M346" s="103"/>
      <c r="N346" s="108">
        <f t="shared" si="9"/>
        <v>0</v>
      </c>
      <c r="O346" s="108">
        <f t="shared" si="10"/>
        <v>0</v>
      </c>
      <c r="P346" s="92"/>
      <c r="Q346" s="92"/>
      <c r="R346" s="92"/>
      <c r="S346" s="92"/>
      <c r="T346" s="92"/>
      <c r="U346" s="92"/>
      <c r="V346" s="92"/>
    </row>
    <row r="347" spans="1:22" ht="12" customHeight="1" x14ac:dyDescent="0.25">
      <c r="A347" s="52">
        <v>6</v>
      </c>
      <c r="B347" s="52">
        <v>6224</v>
      </c>
      <c r="C347" s="53" t="s">
        <v>460</v>
      </c>
      <c r="D347" s="102">
        <f>SUMIF('PAAAS 2022'!$C$4:$C$251,$B347,'PAAAS 2022'!$S$4:$S$251)</f>
        <v>0</v>
      </c>
      <c r="E347" s="102">
        <f>SUMIF('PAAAS 2022'!$C$4:$C$251,$B347,'PAAAS 2022'!$T$4:$T$251)</f>
        <v>0</v>
      </c>
      <c r="F347" s="102">
        <f>SUMIF('PAAAS 2022'!$C$4:$C$251,$B347,'PAAAS 2022'!$U$4:$U$251)</f>
        <v>0</v>
      </c>
      <c r="G347" s="102">
        <f>SUMIF('PAAAS 2022'!$C$4:$C$251,$B347,'PAAAS 2022'!$V$4:$V$251)</f>
        <v>0</v>
      </c>
      <c r="H347" s="102">
        <f>SUMIF('PAAAS 2022'!$C$4:$C$251,$B347,'PAAAS 2022'!$W$4:$W$251)</f>
        <v>0</v>
      </c>
      <c r="I347" s="102">
        <f>SUMIF('PAAAS 2022'!$C$4:$C$251,$B347,'PAAAS 2022'!$X$4:$X$251)</f>
        <v>0</v>
      </c>
      <c r="J347" s="102">
        <f>SUMIF('PAAAS 2022'!$C$4:$C$251,$B347,'PAAAS 2022'!$Y$4:$Y$251)</f>
        <v>0</v>
      </c>
      <c r="K347" s="106">
        <f t="shared" si="7"/>
        <v>0</v>
      </c>
      <c r="L347" s="108">
        <f t="shared" si="11"/>
        <v>0</v>
      </c>
      <c r="M347" s="103"/>
      <c r="N347" s="108">
        <f t="shared" si="9"/>
        <v>0</v>
      </c>
      <c r="O347" s="108">
        <f t="shared" si="10"/>
        <v>0</v>
      </c>
      <c r="P347" s="92"/>
      <c r="Q347" s="92"/>
      <c r="R347" s="92"/>
      <c r="S347" s="92"/>
      <c r="T347" s="92"/>
      <c r="U347" s="92"/>
      <c r="V347" s="92"/>
    </row>
    <row r="348" spans="1:22" ht="12" customHeight="1" x14ac:dyDescent="0.25">
      <c r="A348" s="52">
        <v>6</v>
      </c>
      <c r="B348" s="52">
        <v>6225</v>
      </c>
      <c r="C348" s="53" t="s">
        <v>437</v>
      </c>
      <c r="D348" s="102">
        <f>SUMIF('PAAAS 2022'!$C$4:$C$251,$B348,'PAAAS 2022'!$S$4:$S$251)</f>
        <v>0</v>
      </c>
      <c r="E348" s="102">
        <f>SUMIF('PAAAS 2022'!$C$4:$C$251,$B348,'PAAAS 2022'!$T$4:$T$251)</f>
        <v>0</v>
      </c>
      <c r="F348" s="102">
        <f>SUMIF('PAAAS 2022'!$C$4:$C$251,$B348,'PAAAS 2022'!$U$4:$U$251)</f>
        <v>0</v>
      </c>
      <c r="G348" s="102">
        <f>SUMIF('PAAAS 2022'!$C$4:$C$251,$B348,'PAAAS 2022'!$V$4:$V$251)</f>
        <v>0</v>
      </c>
      <c r="H348" s="102">
        <f>SUMIF('PAAAS 2022'!$C$4:$C$251,$B348,'PAAAS 2022'!$W$4:$W$251)</f>
        <v>0</v>
      </c>
      <c r="I348" s="102">
        <f>SUMIF('PAAAS 2022'!$C$4:$C$251,$B348,'PAAAS 2022'!$X$4:$X$251)</f>
        <v>0</v>
      </c>
      <c r="J348" s="102">
        <f>SUMIF('PAAAS 2022'!$C$4:$C$251,$B348,'PAAAS 2022'!$Y$4:$Y$251)</f>
        <v>0</v>
      </c>
      <c r="K348" s="106">
        <f t="shared" si="7"/>
        <v>0</v>
      </c>
      <c r="L348" s="108">
        <f t="shared" si="11"/>
        <v>0</v>
      </c>
      <c r="M348" s="103"/>
      <c r="N348" s="108">
        <f t="shared" si="9"/>
        <v>0</v>
      </c>
      <c r="O348" s="108">
        <f t="shared" si="10"/>
        <v>0</v>
      </c>
      <c r="P348" s="92"/>
      <c r="Q348" s="92"/>
      <c r="R348" s="92"/>
      <c r="S348" s="92"/>
      <c r="T348" s="92"/>
      <c r="U348" s="92"/>
      <c r="V348" s="92"/>
    </row>
    <row r="349" spans="1:22" ht="12" customHeight="1" x14ac:dyDescent="0.25">
      <c r="A349" s="52">
        <v>6</v>
      </c>
      <c r="B349" s="52">
        <v>6226</v>
      </c>
      <c r="C349" s="53" t="s">
        <v>438</v>
      </c>
      <c r="D349" s="102">
        <f>SUMIF('PAAAS 2022'!$C$4:$C$251,$B349,'PAAAS 2022'!$S$4:$S$251)</f>
        <v>0</v>
      </c>
      <c r="E349" s="102">
        <f>SUMIF('PAAAS 2022'!$C$4:$C$251,$B349,'PAAAS 2022'!$T$4:$T$251)</f>
        <v>0</v>
      </c>
      <c r="F349" s="102">
        <f>SUMIF('PAAAS 2022'!$C$4:$C$251,$B349,'PAAAS 2022'!$U$4:$U$251)</f>
        <v>0</v>
      </c>
      <c r="G349" s="102">
        <f>SUMIF('PAAAS 2022'!$C$4:$C$251,$B349,'PAAAS 2022'!$V$4:$V$251)</f>
        <v>0</v>
      </c>
      <c r="H349" s="102">
        <f>SUMIF('PAAAS 2022'!$C$4:$C$251,$B349,'PAAAS 2022'!$W$4:$W$251)</f>
        <v>0</v>
      </c>
      <c r="I349" s="102">
        <f>SUMIF('PAAAS 2022'!$C$4:$C$251,$B349,'PAAAS 2022'!$X$4:$X$251)</f>
        <v>0</v>
      </c>
      <c r="J349" s="102">
        <f>SUMIF('PAAAS 2022'!$C$4:$C$251,$B349,'PAAAS 2022'!$Y$4:$Y$251)</f>
        <v>0</v>
      </c>
      <c r="K349" s="106">
        <f t="shared" si="7"/>
        <v>0</v>
      </c>
      <c r="L349" s="108">
        <f t="shared" si="11"/>
        <v>0</v>
      </c>
      <c r="M349" s="103"/>
      <c r="N349" s="108">
        <f t="shared" si="9"/>
        <v>0</v>
      </c>
      <c r="O349" s="108">
        <f t="shared" si="10"/>
        <v>0</v>
      </c>
      <c r="P349" s="92"/>
      <c r="Q349" s="92"/>
      <c r="R349" s="92"/>
      <c r="S349" s="92"/>
      <c r="T349" s="92"/>
      <c r="U349" s="92"/>
      <c r="V349" s="92"/>
    </row>
    <row r="350" spans="1:22" ht="12" customHeight="1" x14ac:dyDescent="0.25">
      <c r="A350" s="52">
        <v>6</v>
      </c>
      <c r="B350" s="52">
        <v>6227</v>
      </c>
      <c r="C350" s="53" t="s">
        <v>439</v>
      </c>
      <c r="D350" s="102">
        <f>SUMIF('PAAAS 2022'!$C$4:$C$251,$B350,'PAAAS 2022'!$S$4:$S$251)</f>
        <v>0</v>
      </c>
      <c r="E350" s="102">
        <f>SUMIF('PAAAS 2022'!$C$4:$C$251,$B350,'PAAAS 2022'!$T$4:$T$251)</f>
        <v>0</v>
      </c>
      <c r="F350" s="102">
        <f>SUMIF('PAAAS 2022'!$C$4:$C$251,$B350,'PAAAS 2022'!$U$4:$U$251)</f>
        <v>0</v>
      </c>
      <c r="G350" s="102">
        <f>SUMIF('PAAAS 2022'!$C$4:$C$251,$B350,'PAAAS 2022'!$V$4:$V$251)</f>
        <v>0</v>
      </c>
      <c r="H350" s="102">
        <f>SUMIF('PAAAS 2022'!$C$4:$C$251,$B350,'PAAAS 2022'!$W$4:$W$251)</f>
        <v>0</v>
      </c>
      <c r="I350" s="102">
        <f>SUMIF('PAAAS 2022'!$C$4:$C$251,$B350,'PAAAS 2022'!$X$4:$X$251)</f>
        <v>0</v>
      </c>
      <c r="J350" s="102">
        <f>SUMIF('PAAAS 2022'!$C$4:$C$251,$B350,'PAAAS 2022'!$Y$4:$Y$251)</f>
        <v>0</v>
      </c>
      <c r="K350" s="106">
        <f t="shared" si="7"/>
        <v>0</v>
      </c>
      <c r="L350" s="108">
        <f t="shared" si="11"/>
        <v>0</v>
      </c>
      <c r="M350" s="103"/>
      <c r="N350" s="108">
        <f t="shared" si="9"/>
        <v>0</v>
      </c>
      <c r="O350" s="108">
        <f t="shared" si="10"/>
        <v>0</v>
      </c>
      <c r="P350" s="92"/>
      <c r="Q350" s="92"/>
      <c r="R350" s="92"/>
      <c r="S350" s="92"/>
      <c r="T350" s="92"/>
      <c r="U350" s="92"/>
      <c r="V350" s="92"/>
    </row>
    <row r="351" spans="1:22" ht="12" customHeight="1" x14ac:dyDescent="0.25">
      <c r="A351" s="52">
        <v>6</v>
      </c>
      <c r="B351" s="52">
        <v>6228</v>
      </c>
      <c r="C351" s="53" t="s">
        <v>440</v>
      </c>
      <c r="D351" s="102">
        <f>SUMIF('PAAAS 2022'!$C$4:$C$251,$B351,'PAAAS 2022'!$S$4:$S$251)</f>
        <v>0</v>
      </c>
      <c r="E351" s="102">
        <f>SUMIF('PAAAS 2022'!$C$4:$C$251,$B351,'PAAAS 2022'!$T$4:$T$251)</f>
        <v>0</v>
      </c>
      <c r="F351" s="102">
        <f>SUMIF('PAAAS 2022'!$C$4:$C$251,$B351,'PAAAS 2022'!$U$4:$U$251)</f>
        <v>0</v>
      </c>
      <c r="G351" s="102">
        <f>SUMIF('PAAAS 2022'!$C$4:$C$251,$B351,'PAAAS 2022'!$V$4:$V$251)</f>
        <v>0</v>
      </c>
      <c r="H351" s="102">
        <f>SUMIF('PAAAS 2022'!$C$4:$C$251,$B351,'PAAAS 2022'!$W$4:$W$251)</f>
        <v>0</v>
      </c>
      <c r="I351" s="102">
        <f>SUMIF('PAAAS 2022'!$C$4:$C$251,$B351,'PAAAS 2022'!$X$4:$X$251)</f>
        <v>0</v>
      </c>
      <c r="J351" s="102">
        <f>SUMIF('PAAAS 2022'!$C$4:$C$251,$B351,'PAAAS 2022'!$Y$4:$Y$251)</f>
        <v>0</v>
      </c>
      <c r="K351" s="106">
        <f t="shared" si="7"/>
        <v>0</v>
      </c>
      <c r="L351" s="108">
        <f t="shared" si="11"/>
        <v>0</v>
      </c>
      <c r="M351" s="103"/>
      <c r="N351" s="108">
        <f t="shared" si="9"/>
        <v>0</v>
      </c>
      <c r="O351" s="108">
        <f t="shared" si="10"/>
        <v>0</v>
      </c>
      <c r="P351" s="92"/>
      <c r="Q351" s="92"/>
      <c r="R351" s="92"/>
      <c r="S351" s="92"/>
      <c r="T351" s="92"/>
      <c r="U351" s="92"/>
      <c r="V351" s="92"/>
    </row>
    <row r="352" spans="1:22" ht="12" customHeight="1" x14ac:dyDescent="0.25">
      <c r="A352" s="52">
        <v>6</v>
      </c>
      <c r="B352" s="52">
        <v>6229</v>
      </c>
      <c r="C352" s="53" t="s">
        <v>461</v>
      </c>
      <c r="D352" s="102">
        <f>SUMIF('PAAAS 2022'!$C$4:$C$251,$B352,'PAAAS 2022'!$S$4:$S$251)</f>
        <v>0</v>
      </c>
      <c r="E352" s="102">
        <f>SUMIF('PAAAS 2022'!$C$4:$C$251,$B352,'PAAAS 2022'!$T$4:$T$251)</f>
        <v>0</v>
      </c>
      <c r="F352" s="102">
        <f>SUMIF('PAAAS 2022'!$C$4:$C$251,$B352,'PAAAS 2022'!$U$4:$U$251)</f>
        <v>0</v>
      </c>
      <c r="G352" s="102">
        <f>SUMIF('PAAAS 2022'!$C$4:$C$251,$B352,'PAAAS 2022'!$V$4:$V$251)</f>
        <v>0</v>
      </c>
      <c r="H352" s="102">
        <f>SUMIF('PAAAS 2022'!$C$4:$C$251,$B352,'PAAAS 2022'!$W$4:$W$251)</f>
        <v>0</v>
      </c>
      <c r="I352" s="102">
        <f>SUMIF('PAAAS 2022'!$C$4:$C$251,$B352,'PAAAS 2022'!$X$4:$X$251)</f>
        <v>0</v>
      </c>
      <c r="J352" s="102">
        <f>SUMIF('PAAAS 2022'!$C$4:$C$251,$B352,'PAAAS 2022'!$Y$4:$Y$251)</f>
        <v>0</v>
      </c>
      <c r="K352" s="106">
        <f t="shared" si="7"/>
        <v>0</v>
      </c>
      <c r="L352" s="108">
        <f t="shared" si="11"/>
        <v>0</v>
      </c>
      <c r="M352" s="103"/>
      <c r="N352" s="108">
        <f t="shared" si="9"/>
        <v>0</v>
      </c>
      <c r="O352" s="108">
        <f t="shared" si="10"/>
        <v>0</v>
      </c>
      <c r="P352" s="92"/>
      <c r="Q352" s="92"/>
      <c r="R352" s="92"/>
      <c r="S352" s="92"/>
      <c r="T352" s="92"/>
      <c r="U352" s="92"/>
      <c r="V352" s="92"/>
    </row>
    <row r="353" spans="1:22" ht="12" customHeight="1" x14ac:dyDescent="0.25">
      <c r="A353" s="52">
        <v>6</v>
      </c>
      <c r="B353" s="52">
        <v>6231</v>
      </c>
      <c r="C353" s="53" t="s">
        <v>441</v>
      </c>
      <c r="D353" s="102">
        <f>SUMIF('PAAAS 2022'!$C$4:$C$251,$B353,'PAAAS 2022'!$S$4:$S$251)</f>
        <v>0</v>
      </c>
      <c r="E353" s="102">
        <f>SUMIF('PAAAS 2022'!$C$4:$C$251,$B353,'PAAAS 2022'!$T$4:$T$251)</f>
        <v>0</v>
      </c>
      <c r="F353" s="102">
        <f>SUMIF('PAAAS 2022'!$C$4:$C$251,$B353,'PAAAS 2022'!$U$4:$U$251)</f>
        <v>0</v>
      </c>
      <c r="G353" s="102">
        <f>SUMIF('PAAAS 2022'!$C$4:$C$251,$B353,'PAAAS 2022'!$V$4:$V$251)</f>
        <v>0</v>
      </c>
      <c r="H353" s="102">
        <f>SUMIF('PAAAS 2022'!$C$4:$C$251,$B353,'PAAAS 2022'!$W$4:$W$251)</f>
        <v>0</v>
      </c>
      <c r="I353" s="102">
        <f>SUMIF('PAAAS 2022'!$C$4:$C$251,$B353,'PAAAS 2022'!$X$4:$X$251)</f>
        <v>0</v>
      </c>
      <c r="J353" s="102">
        <f>SUMIF('PAAAS 2022'!$C$4:$C$251,$B353,'PAAAS 2022'!$Y$4:$Y$251)</f>
        <v>0</v>
      </c>
      <c r="K353" s="106">
        <f t="shared" si="7"/>
        <v>0</v>
      </c>
      <c r="L353" s="108">
        <f t="shared" si="11"/>
        <v>0</v>
      </c>
      <c r="M353" s="103"/>
      <c r="N353" s="108">
        <f t="shared" si="9"/>
        <v>0</v>
      </c>
      <c r="O353" s="108">
        <f t="shared" si="10"/>
        <v>0</v>
      </c>
      <c r="P353" s="92"/>
      <c r="Q353" s="92"/>
      <c r="R353" s="92"/>
      <c r="S353" s="92"/>
      <c r="T353" s="92"/>
      <c r="U353" s="92"/>
      <c r="V353" s="92"/>
    </row>
    <row r="354" spans="1:22" ht="12" customHeight="1" x14ac:dyDescent="0.25">
      <c r="A354" s="52">
        <v>6</v>
      </c>
      <c r="B354" s="52">
        <v>6232</v>
      </c>
      <c r="C354" s="53" t="s">
        <v>442</v>
      </c>
      <c r="D354" s="102">
        <f>SUMIF('PAAAS 2022'!$C$4:$C$251,$B354,'PAAAS 2022'!$S$4:$S$251)</f>
        <v>0</v>
      </c>
      <c r="E354" s="102">
        <f>SUMIF('PAAAS 2022'!$C$4:$C$251,$B354,'PAAAS 2022'!$T$4:$T$251)</f>
        <v>0</v>
      </c>
      <c r="F354" s="102">
        <f>SUMIF('PAAAS 2022'!$C$4:$C$251,$B354,'PAAAS 2022'!$U$4:$U$251)</f>
        <v>0</v>
      </c>
      <c r="G354" s="102">
        <f>SUMIF('PAAAS 2022'!$C$4:$C$251,$B354,'PAAAS 2022'!$V$4:$V$251)</f>
        <v>0</v>
      </c>
      <c r="H354" s="102">
        <f>SUMIF('PAAAS 2022'!$C$4:$C$251,$B354,'PAAAS 2022'!$W$4:$W$251)</f>
        <v>0</v>
      </c>
      <c r="I354" s="102">
        <f>SUMIF('PAAAS 2022'!$C$4:$C$251,$B354,'PAAAS 2022'!$X$4:$X$251)</f>
        <v>0</v>
      </c>
      <c r="J354" s="102">
        <f>SUMIF('PAAAS 2022'!$C$4:$C$251,$B354,'PAAAS 2022'!$Y$4:$Y$251)</f>
        <v>0</v>
      </c>
      <c r="K354" s="106">
        <f t="shared" si="7"/>
        <v>0</v>
      </c>
      <c r="L354" s="108">
        <f t="shared" si="11"/>
        <v>0</v>
      </c>
      <c r="M354" s="103"/>
      <c r="N354" s="108">
        <f t="shared" si="9"/>
        <v>0</v>
      </c>
      <c r="O354" s="108">
        <f t="shared" si="10"/>
        <v>0</v>
      </c>
      <c r="P354" s="92"/>
      <c r="Q354" s="92"/>
      <c r="R354" s="92"/>
      <c r="S354" s="92"/>
      <c r="T354" s="92"/>
      <c r="U354" s="92"/>
      <c r="V354" s="92"/>
    </row>
    <row r="355" spans="1:22" ht="12" customHeight="1" x14ac:dyDescent="0.25">
      <c r="A355" s="52">
        <v>6</v>
      </c>
      <c r="B355" s="52">
        <v>6233</v>
      </c>
      <c r="C355" s="53" t="s">
        <v>443</v>
      </c>
      <c r="D355" s="102">
        <f>SUMIF('PAAAS 2022'!$C$4:$C$251,$B355,'PAAAS 2022'!$S$4:$S$251)</f>
        <v>0</v>
      </c>
      <c r="E355" s="102">
        <f>SUMIF('PAAAS 2022'!$C$4:$C$251,$B355,'PAAAS 2022'!$T$4:$T$251)</f>
        <v>0</v>
      </c>
      <c r="F355" s="102">
        <f>SUMIF('PAAAS 2022'!$C$4:$C$251,$B355,'PAAAS 2022'!$U$4:$U$251)</f>
        <v>0</v>
      </c>
      <c r="G355" s="102">
        <f>SUMIF('PAAAS 2022'!$C$4:$C$251,$B355,'PAAAS 2022'!$V$4:$V$251)</f>
        <v>0</v>
      </c>
      <c r="H355" s="102">
        <f>SUMIF('PAAAS 2022'!$C$4:$C$251,$B355,'PAAAS 2022'!$W$4:$W$251)</f>
        <v>0</v>
      </c>
      <c r="I355" s="102">
        <f>SUMIF('PAAAS 2022'!$C$4:$C$251,$B355,'PAAAS 2022'!$X$4:$X$251)</f>
        <v>0</v>
      </c>
      <c r="J355" s="102">
        <f>SUMIF('PAAAS 2022'!$C$4:$C$251,$B355,'PAAAS 2022'!$Y$4:$Y$251)</f>
        <v>0</v>
      </c>
      <c r="K355" s="106">
        <f t="shared" si="7"/>
        <v>0</v>
      </c>
      <c r="L355" s="108">
        <f t="shared" si="11"/>
        <v>0</v>
      </c>
      <c r="M355" s="103"/>
      <c r="N355" s="108">
        <f t="shared" si="9"/>
        <v>0</v>
      </c>
      <c r="O355" s="108">
        <f t="shared" si="10"/>
        <v>0</v>
      </c>
      <c r="P355" s="92"/>
      <c r="Q355" s="92"/>
      <c r="R355" s="92"/>
      <c r="S355" s="92"/>
      <c r="T355" s="92"/>
      <c r="U355" s="92"/>
      <c r="V355" s="92"/>
    </row>
    <row r="356" spans="1:22" ht="12" customHeight="1" x14ac:dyDescent="0.25">
      <c r="A356" s="52">
        <v>6</v>
      </c>
      <c r="B356" s="52">
        <v>6234</v>
      </c>
      <c r="C356" s="53" t="s">
        <v>444</v>
      </c>
      <c r="D356" s="102">
        <f>SUMIF('PAAAS 2022'!$C$4:$C$251,$B356,'PAAAS 2022'!$S$4:$S$251)</f>
        <v>0</v>
      </c>
      <c r="E356" s="102">
        <f>SUMIF('PAAAS 2022'!$C$4:$C$251,$B356,'PAAAS 2022'!$T$4:$T$251)</f>
        <v>0</v>
      </c>
      <c r="F356" s="102">
        <f>SUMIF('PAAAS 2022'!$C$4:$C$251,$B356,'PAAAS 2022'!$U$4:$U$251)</f>
        <v>0</v>
      </c>
      <c r="G356" s="102">
        <f>SUMIF('PAAAS 2022'!$C$4:$C$251,$B356,'PAAAS 2022'!$V$4:$V$251)</f>
        <v>0</v>
      </c>
      <c r="H356" s="102">
        <f>SUMIF('PAAAS 2022'!$C$4:$C$251,$B356,'PAAAS 2022'!$W$4:$W$251)</f>
        <v>0</v>
      </c>
      <c r="I356" s="102">
        <f>SUMIF('PAAAS 2022'!$C$4:$C$251,$B356,'PAAAS 2022'!$X$4:$X$251)</f>
        <v>0</v>
      </c>
      <c r="J356" s="102">
        <f>SUMIF('PAAAS 2022'!$C$4:$C$251,$B356,'PAAAS 2022'!$Y$4:$Y$251)</f>
        <v>0</v>
      </c>
      <c r="K356" s="106">
        <f t="shared" si="7"/>
        <v>0</v>
      </c>
      <c r="L356" s="108">
        <f t="shared" si="11"/>
        <v>0</v>
      </c>
      <c r="M356" s="103"/>
      <c r="N356" s="108">
        <f t="shared" si="9"/>
        <v>0</v>
      </c>
      <c r="O356" s="108">
        <f t="shared" si="10"/>
        <v>0</v>
      </c>
      <c r="P356" s="92"/>
      <c r="Q356" s="92"/>
      <c r="R356" s="92"/>
      <c r="S356" s="92"/>
      <c r="T356" s="92"/>
      <c r="U356" s="92"/>
      <c r="V356" s="92"/>
    </row>
    <row r="357" spans="1:22" ht="12" customHeight="1" x14ac:dyDescent="0.25">
      <c r="A357" s="52">
        <v>6</v>
      </c>
      <c r="B357" s="52">
        <v>6241</v>
      </c>
      <c r="C357" s="53" t="s">
        <v>445</v>
      </c>
      <c r="D357" s="102">
        <f>SUMIF('PAAAS 2022'!$C$4:$C$251,$B357,'PAAAS 2022'!$S$4:$S$251)</f>
        <v>0</v>
      </c>
      <c r="E357" s="102">
        <f>SUMIF('PAAAS 2022'!$C$4:$C$251,$B357,'PAAAS 2022'!$T$4:$T$251)</f>
        <v>0</v>
      </c>
      <c r="F357" s="102">
        <f>SUMIF('PAAAS 2022'!$C$4:$C$251,$B357,'PAAAS 2022'!$U$4:$U$251)</f>
        <v>0</v>
      </c>
      <c r="G357" s="102">
        <f>SUMIF('PAAAS 2022'!$C$4:$C$251,$B357,'PAAAS 2022'!$V$4:$V$251)</f>
        <v>0</v>
      </c>
      <c r="H357" s="102">
        <f>SUMIF('PAAAS 2022'!$C$4:$C$251,$B357,'PAAAS 2022'!$W$4:$W$251)</f>
        <v>0</v>
      </c>
      <c r="I357" s="102">
        <f>SUMIF('PAAAS 2022'!$C$4:$C$251,$B357,'PAAAS 2022'!$X$4:$X$251)</f>
        <v>0</v>
      </c>
      <c r="J357" s="102">
        <f>SUMIF('PAAAS 2022'!$C$4:$C$251,$B357,'PAAAS 2022'!$Y$4:$Y$251)</f>
        <v>0</v>
      </c>
      <c r="K357" s="106">
        <f t="shared" si="7"/>
        <v>0</v>
      </c>
      <c r="L357" s="108">
        <f t="shared" si="11"/>
        <v>0</v>
      </c>
      <c r="M357" s="103"/>
      <c r="N357" s="108">
        <f t="shared" si="9"/>
        <v>0</v>
      </c>
      <c r="O357" s="108">
        <f t="shared" si="10"/>
        <v>0</v>
      </c>
      <c r="P357" s="92"/>
      <c r="Q357" s="92"/>
      <c r="R357" s="92"/>
      <c r="S357" s="92"/>
      <c r="T357" s="92"/>
      <c r="U357" s="92"/>
      <c r="V357" s="92"/>
    </row>
    <row r="358" spans="1:22" ht="12" customHeight="1" x14ac:dyDescent="0.25">
      <c r="A358" s="52">
        <v>6</v>
      </c>
      <c r="B358" s="52">
        <v>6242</v>
      </c>
      <c r="C358" s="53" t="s">
        <v>446</v>
      </c>
      <c r="D358" s="102">
        <f>SUMIF('PAAAS 2022'!$C$4:$C$251,$B358,'PAAAS 2022'!$S$4:$S$251)</f>
        <v>0</v>
      </c>
      <c r="E358" s="102">
        <f>SUMIF('PAAAS 2022'!$C$4:$C$251,$B358,'PAAAS 2022'!$T$4:$T$251)</f>
        <v>0</v>
      </c>
      <c r="F358" s="102">
        <f>SUMIF('PAAAS 2022'!$C$4:$C$251,$B358,'PAAAS 2022'!$U$4:$U$251)</f>
        <v>0</v>
      </c>
      <c r="G358" s="102">
        <f>SUMIF('PAAAS 2022'!$C$4:$C$251,$B358,'PAAAS 2022'!$V$4:$V$251)</f>
        <v>0</v>
      </c>
      <c r="H358" s="102">
        <f>SUMIF('PAAAS 2022'!$C$4:$C$251,$B358,'PAAAS 2022'!$W$4:$W$251)</f>
        <v>0</v>
      </c>
      <c r="I358" s="102">
        <f>SUMIF('PAAAS 2022'!$C$4:$C$251,$B358,'PAAAS 2022'!$X$4:$X$251)</f>
        <v>0</v>
      </c>
      <c r="J358" s="102">
        <f>SUMIF('PAAAS 2022'!$C$4:$C$251,$B358,'PAAAS 2022'!$Y$4:$Y$251)</f>
        <v>0</v>
      </c>
      <c r="K358" s="106">
        <f t="shared" si="7"/>
        <v>0</v>
      </c>
      <c r="L358" s="108">
        <f t="shared" si="11"/>
        <v>0</v>
      </c>
      <c r="M358" s="103"/>
      <c r="N358" s="108">
        <f t="shared" si="9"/>
        <v>0</v>
      </c>
      <c r="O358" s="108">
        <f t="shared" si="10"/>
        <v>0</v>
      </c>
      <c r="P358" s="92"/>
      <c r="Q358" s="92"/>
      <c r="R358" s="92"/>
      <c r="S358" s="92"/>
      <c r="T358" s="92"/>
      <c r="U358" s="92"/>
      <c r="V358" s="92"/>
    </row>
    <row r="359" spans="1:22" ht="12" customHeight="1" x14ac:dyDescent="0.25">
      <c r="A359" s="52">
        <v>6</v>
      </c>
      <c r="B359" s="52">
        <v>6251</v>
      </c>
      <c r="C359" s="53" t="s">
        <v>447</v>
      </c>
      <c r="D359" s="102">
        <f>SUMIF('PAAAS 2022'!$C$4:$C$251,$B359,'PAAAS 2022'!$S$4:$S$251)</f>
        <v>0</v>
      </c>
      <c r="E359" s="102">
        <f>SUMIF('PAAAS 2022'!$C$4:$C$251,$B359,'PAAAS 2022'!$T$4:$T$251)</f>
        <v>0</v>
      </c>
      <c r="F359" s="102">
        <f>SUMIF('PAAAS 2022'!$C$4:$C$251,$B359,'PAAAS 2022'!$U$4:$U$251)</f>
        <v>0</v>
      </c>
      <c r="G359" s="102">
        <f>SUMIF('PAAAS 2022'!$C$4:$C$251,$B359,'PAAAS 2022'!$V$4:$V$251)</f>
        <v>0</v>
      </c>
      <c r="H359" s="102">
        <f>SUMIF('PAAAS 2022'!$C$4:$C$251,$B359,'PAAAS 2022'!$W$4:$W$251)</f>
        <v>0</v>
      </c>
      <c r="I359" s="102">
        <f>SUMIF('PAAAS 2022'!$C$4:$C$251,$B359,'PAAAS 2022'!$X$4:$X$251)</f>
        <v>0</v>
      </c>
      <c r="J359" s="102">
        <f>SUMIF('PAAAS 2022'!$C$4:$C$251,$B359,'PAAAS 2022'!$Y$4:$Y$251)</f>
        <v>0</v>
      </c>
      <c r="K359" s="106">
        <f t="shared" si="7"/>
        <v>0</v>
      </c>
      <c r="L359" s="108">
        <f t="shared" si="11"/>
        <v>0</v>
      </c>
      <c r="M359" s="103"/>
      <c r="N359" s="108">
        <f t="shared" si="9"/>
        <v>0</v>
      </c>
      <c r="O359" s="108">
        <f t="shared" si="10"/>
        <v>0</v>
      </c>
      <c r="P359" s="92"/>
      <c r="Q359" s="92"/>
      <c r="R359" s="92"/>
      <c r="S359" s="92"/>
      <c r="T359" s="92"/>
      <c r="U359" s="92"/>
      <c r="V359" s="92"/>
    </row>
    <row r="360" spans="1:22" ht="12" customHeight="1" x14ac:dyDescent="0.25">
      <c r="A360" s="52">
        <v>6</v>
      </c>
      <c r="B360" s="52">
        <v>6252</v>
      </c>
      <c r="C360" s="53" t="s">
        <v>448</v>
      </c>
      <c r="D360" s="102">
        <f>SUMIF('PAAAS 2022'!$C$4:$C$251,$B360,'PAAAS 2022'!$S$4:$S$251)</f>
        <v>0</v>
      </c>
      <c r="E360" s="102">
        <f>SUMIF('PAAAS 2022'!$C$4:$C$251,$B360,'PAAAS 2022'!$T$4:$T$251)</f>
        <v>0</v>
      </c>
      <c r="F360" s="102">
        <f>SUMIF('PAAAS 2022'!$C$4:$C$251,$B360,'PAAAS 2022'!$U$4:$U$251)</f>
        <v>0</v>
      </c>
      <c r="G360" s="102">
        <f>SUMIF('PAAAS 2022'!$C$4:$C$251,$B360,'PAAAS 2022'!$V$4:$V$251)</f>
        <v>0</v>
      </c>
      <c r="H360" s="102">
        <f>SUMIF('PAAAS 2022'!$C$4:$C$251,$B360,'PAAAS 2022'!$W$4:$W$251)</f>
        <v>0</v>
      </c>
      <c r="I360" s="102">
        <f>SUMIF('PAAAS 2022'!$C$4:$C$251,$B360,'PAAAS 2022'!$X$4:$X$251)</f>
        <v>0</v>
      </c>
      <c r="J360" s="102">
        <f>SUMIF('PAAAS 2022'!$C$4:$C$251,$B360,'PAAAS 2022'!$Y$4:$Y$251)</f>
        <v>0</v>
      </c>
      <c r="K360" s="106">
        <f t="shared" si="7"/>
        <v>0</v>
      </c>
      <c r="L360" s="108">
        <f t="shared" si="11"/>
        <v>0</v>
      </c>
      <c r="M360" s="103"/>
      <c r="N360" s="108">
        <f t="shared" si="9"/>
        <v>0</v>
      </c>
      <c r="O360" s="108">
        <f t="shared" si="10"/>
        <v>0</v>
      </c>
      <c r="P360" s="92"/>
      <c r="Q360" s="92"/>
      <c r="R360" s="92"/>
      <c r="S360" s="92"/>
      <c r="T360" s="92"/>
      <c r="U360" s="92"/>
      <c r="V360" s="92"/>
    </row>
    <row r="361" spans="1:22" ht="12" customHeight="1" x14ac:dyDescent="0.25">
      <c r="A361" s="52">
        <v>6</v>
      </c>
      <c r="B361" s="52">
        <v>6253</v>
      </c>
      <c r="C361" s="53" t="s">
        <v>462</v>
      </c>
      <c r="D361" s="102">
        <f>SUMIF('PAAAS 2022'!$C$4:$C$251,$B361,'PAAAS 2022'!$S$4:$S$251)</f>
        <v>0</v>
      </c>
      <c r="E361" s="102">
        <f>SUMIF('PAAAS 2022'!$C$4:$C$251,$B361,'PAAAS 2022'!$T$4:$T$251)</f>
        <v>0</v>
      </c>
      <c r="F361" s="102">
        <f>SUMIF('PAAAS 2022'!$C$4:$C$251,$B361,'PAAAS 2022'!$U$4:$U$251)</f>
        <v>0</v>
      </c>
      <c r="G361" s="102">
        <f>SUMIF('PAAAS 2022'!$C$4:$C$251,$B361,'PAAAS 2022'!$V$4:$V$251)</f>
        <v>0</v>
      </c>
      <c r="H361" s="102">
        <f>SUMIF('PAAAS 2022'!$C$4:$C$251,$B361,'PAAAS 2022'!$W$4:$W$251)</f>
        <v>0</v>
      </c>
      <c r="I361" s="102">
        <f>SUMIF('PAAAS 2022'!$C$4:$C$251,$B361,'PAAAS 2022'!$X$4:$X$251)</f>
        <v>0</v>
      </c>
      <c r="J361" s="102">
        <f>SUMIF('PAAAS 2022'!$C$4:$C$251,$B361,'PAAAS 2022'!$Y$4:$Y$251)</f>
        <v>0</v>
      </c>
      <c r="K361" s="106">
        <f t="shared" si="7"/>
        <v>0</v>
      </c>
      <c r="L361" s="108">
        <f t="shared" si="11"/>
        <v>0</v>
      </c>
      <c r="M361" s="103"/>
      <c r="N361" s="108">
        <f t="shared" si="9"/>
        <v>0</v>
      </c>
      <c r="O361" s="108">
        <f t="shared" si="10"/>
        <v>0</v>
      </c>
      <c r="P361" s="92"/>
      <c r="Q361" s="92"/>
      <c r="R361" s="92"/>
      <c r="S361" s="92"/>
      <c r="T361" s="92"/>
      <c r="U361" s="92"/>
      <c r="V361" s="92"/>
    </row>
    <row r="362" spans="1:22" ht="12" customHeight="1" x14ac:dyDescent="0.25">
      <c r="A362" s="52">
        <v>6</v>
      </c>
      <c r="B362" s="52">
        <v>6261</v>
      </c>
      <c r="C362" s="53" t="s">
        <v>450</v>
      </c>
      <c r="D362" s="102">
        <f>SUMIF('PAAAS 2022'!$C$4:$C$251,$B362,'PAAAS 2022'!$S$4:$S$251)</f>
        <v>0</v>
      </c>
      <c r="E362" s="102">
        <f>SUMIF('PAAAS 2022'!$C$4:$C$251,$B362,'PAAAS 2022'!$T$4:$T$251)</f>
        <v>0</v>
      </c>
      <c r="F362" s="102">
        <f>SUMIF('PAAAS 2022'!$C$4:$C$251,$B362,'PAAAS 2022'!$U$4:$U$251)</f>
        <v>0</v>
      </c>
      <c r="G362" s="102">
        <f>SUMIF('PAAAS 2022'!$C$4:$C$251,$B362,'PAAAS 2022'!$V$4:$V$251)</f>
        <v>0</v>
      </c>
      <c r="H362" s="102">
        <f>SUMIF('PAAAS 2022'!$C$4:$C$251,$B362,'PAAAS 2022'!$W$4:$W$251)</f>
        <v>0</v>
      </c>
      <c r="I362" s="102">
        <f>SUMIF('PAAAS 2022'!$C$4:$C$251,$B362,'PAAAS 2022'!$X$4:$X$251)</f>
        <v>0</v>
      </c>
      <c r="J362" s="102">
        <f>SUMIF('PAAAS 2022'!$C$4:$C$251,$B362,'PAAAS 2022'!$Y$4:$Y$251)</f>
        <v>0</v>
      </c>
      <c r="K362" s="106">
        <f t="shared" si="7"/>
        <v>0</v>
      </c>
      <c r="L362" s="108">
        <f t="shared" si="11"/>
        <v>0</v>
      </c>
      <c r="M362" s="103"/>
      <c r="N362" s="108">
        <f t="shared" si="9"/>
        <v>0</v>
      </c>
      <c r="O362" s="108">
        <f t="shared" si="10"/>
        <v>0</v>
      </c>
      <c r="P362" s="92"/>
      <c r="Q362" s="92"/>
      <c r="R362" s="92"/>
      <c r="S362" s="92"/>
      <c r="T362" s="92"/>
      <c r="U362" s="92"/>
      <c r="V362" s="92"/>
    </row>
    <row r="363" spans="1:22" ht="12" customHeight="1" x14ac:dyDescent="0.25">
      <c r="A363" s="52">
        <v>6</v>
      </c>
      <c r="B363" s="52">
        <v>6262</v>
      </c>
      <c r="C363" s="53" t="s">
        <v>451</v>
      </c>
      <c r="D363" s="102">
        <f>SUMIF('PAAAS 2022'!$C$4:$C$251,$B363,'PAAAS 2022'!$S$4:$S$251)</f>
        <v>0</v>
      </c>
      <c r="E363" s="102">
        <f>SUMIF('PAAAS 2022'!$C$4:$C$251,$B363,'PAAAS 2022'!$T$4:$T$251)</f>
        <v>0</v>
      </c>
      <c r="F363" s="102">
        <f>SUMIF('PAAAS 2022'!$C$4:$C$251,$B363,'PAAAS 2022'!$U$4:$U$251)</f>
        <v>0</v>
      </c>
      <c r="G363" s="102">
        <f>SUMIF('PAAAS 2022'!$C$4:$C$251,$B363,'PAAAS 2022'!$V$4:$V$251)</f>
        <v>0</v>
      </c>
      <c r="H363" s="102">
        <f>SUMIF('PAAAS 2022'!$C$4:$C$251,$B363,'PAAAS 2022'!$W$4:$W$251)</f>
        <v>0</v>
      </c>
      <c r="I363" s="102">
        <f>SUMIF('PAAAS 2022'!$C$4:$C$251,$B363,'PAAAS 2022'!$X$4:$X$251)</f>
        <v>0</v>
      </c>
      <c r="J363" s="102">
        <f>SUMIF('PAAAS 2022'!$C$4:$C$251,$B363,'PAAAS 2022'!$Y$4:$Y$251)</f>
        <v>0</v>
      </c>
      <c r="K363" s="106">
        <f t="shared" si="7"/>
        <v>0</v>
      </c>
      <c r="L363" s="108">
        <f t="shared" si="11"/>
        <v>0</v>
      </c>
      <c r="M363" s="103"/>
      <c r="N363" s="108">
        <f t="shared" si="9"/>
        <v>0</v>
      </c>
      <c r="O363" s="108">
        <f t="shared" si="10"/>
        <v>0</v>
      </c>
      <c r="P363" s="92"/>
      <c r="Q363" s="92"/>
      <c r="R363" s="92"/>
      <c r="S363" s="92"/>
      <c r="T363" s="92"/>
      <c r="U363" s="92"/>
      <c r="V363" s="92"/>
    </row>
    <row r="364" spans="1:22" ht="12" customHeight="1" x14ac:dyDescent="0.25">
      <c r="A364" s="52">
        <v>6</v>
      </c>
      <c r="B364" s="52">
        <v>6263</v>
      </c>
      <c r="C364" s="53" t="s">
        <v>452</v>
      </c>
      <c r="D364" s="102">
        <f>SUMIF('PAAAS 2022'!$C$4:$C$251,$B364,'PAAAS 2022'!$S$4:$S$251)</f>
        <v>0</v>
      </c>
      <c r="E364" s="102">
        <f>SUMIF('PAAAS 2022'!$C$4:$C$251,$B364,'PAAAS 2022'!$T$4:$T$251)</f>
        <v>0</v>
      </c>
      <c r="F364" s="102">
        <f>SUMIF('PAAAS 2022'!$C$4:$C$251,$B364,'PAAAS 2022'!$U$4:$U$251)</f>
        <v>0</v>
      </c>
      <c r="G364" s="102">
        <f>SUMIF('PAAAS 2022'!$C$4:$C$251,$B364,'PAAAS 2022'!$V$4:$V$251)</f>
        <v>0</v>
      </c>
      <c r="H364" s="102">
        <f>SUMIF('PAAAS 2022'!$C$4:$C$251,$B364,'PAAAS 2022'!$W$4:$W$251)</f>
        <v>0</v>
      </c>
      <c r="I364" s="102">
        <f>SUMIF('PAAAS 2022'!$C$4:$C$251,$B364,'PAAAS 2022'!$X$4:$X$251)</f>
        <v>0</v>
      </c>
      <c r="J364" s="102">
        <f>SUMIF('PAAAS 2022'!$C$4:$C$251,$B364,'PAAAS 2022'!$Y$4:$Y$251)</f>
        <v>0</v>
      </c>
      <c r="K364" s="106">
        <f t="shared" si="7"/>
        <v>0</v>
      </c>
      <c r="L364" s="108">
        <f t="shared" si="11"/>
        <v>0</v>
      </c>
      <c r="M364" s="103"/>
      <c r="N364" s="108">
        <f t="shared" si="9"/>
        <v>0</v>
      </c>
      <c r="O364" s="108">
        <f t="shared" si="10"/>
        <v>0</v>
      </c>
      <c r="P364" s="92"/>
      <c r="Q364" s="92"/>
      <c r="R364" s="92"/>
      <c r="S364" s="92"/>
      <c r="T364" s="92"/>
      <c r="U364" s="92"/>
      <c r="V364" s="92"/>
    </row>
    <row r="365" spans="1:22" ht="12" customHeight="1" x14ac:dyDescent="0.25">
      <c r="A365" s="52">
        <v>6</v>
      </c>
      <c r="B365" s="52">
        <v>6264</v>
      </c>
      <c r="C365" s="53" t="s">
        <v>453</v>
      </c>
      <c r="D365" s="102">
        <f>SUMIF('PAAAS 2022'!$C$4:$C$251,$B365,'PAAAS 2022'!$S$4:$S$251)</f>
        <v>0</v>
      </c>
      <c r="E365" s="102">
        <f>SUMIF('PAAAS 2022'!$C$4:$C$251,$B365,'PAAAS 2022'!$T$4:$T$251)</f>
        <v>0</v>
      </c>
      <c r="F365" s="102">
        <f>SUMIF('PAAAS 2022'!$C$4:$C$251,$B365,'PAAAS 2022'!$U$4:$U$251)</f>
        <v>0</v>
      </c>
      <c r="G365" s="102">
        <f>SUMIF('PAAAS 2022'!$C$4:$C$251,$B365,'PAAAS 2022'!$V$4:$V$251)</f>
        <v>0</v>
      </c>
      <c r="H365" s="102">
        <f>SUMIF('PAAAS 2022'!$C$4:$C$251,$B365,'PAAAS 2022'!$W$4:$W$251)</f>
        <v>0</v>
      </c>
      <c r="I365" s="102">
        <f>SUMIF('PAAAS 2022'!$C$4:$C$251,$B365,'PAAAS 2022'!$X$4:$X$251)</f>
        <v>0</v>
      </c>
      <c r="J365" s="102">
        <f>SUMIF('PAAAS 2022'!$C$4:$C$251,$B365,'PAAAS 2022'!$Y$4:$Y$251)</f>
        <v>0</v>
      </c>
      <c r="K365" s="106">
        <f t="shared" si="7"/>
        <v>0</v>
      </c>
      <c r="L365" s="108">
        <f t="shared" si="11"/>
        <v>0</v>
      </c>
      <c r="M365" s="103"/>
      <c r="N365" s="108">
        <f t="shared" si="9"/>
        <v>0</v>
      </c>
      <c r="O365" s="108">
        <f t="shared" si="10"/>
        <v>0</v>
      </c>
      <c r="P365" s="92"/>
      <c r="Q365" s="92"/>
      <c r="R365" s="92"/>
      <c r="S365" s="92"/>
      <c r="T365" s="92"/>
      <c r="U365" s="92"/>
      <c r="V365" s="92"/>
    </row>
    <row r="366" spans="1:22" ht="12" customHeight="1" x14ac:dyDescent="0.25">
      <c r="A366" s="52">
        <v>6</v>
      </c>
      <c r="B366" s="52">
        <v>6271</v>
      </c>
      <c r="C366" s="53" t="s">
        <v>454</v>
      </c>
      <c r="D366" s="102">
        <f>SUMIF('PAAAS 2022'!$C$4:$C$251,$B366,'PAAAS 2022'!$S$4:$S$251)</f>
        <v>0</v>
      </c>
      <c r="E366" s="102">
        <f>SUMIF('PAAAS 2022'!$C$4:$C$251,$B366,'PAAAS 2022'!$T$4:$T$251)</f>
        <v>0</v>
      </c>
      <c r="F366" s="102">
        <f>SUMIF('PAAAS 2022'!$C$4:$C$251,$B366,'PAAAS 2022'!$U$4:$U$251)</f>
        <v>0</v>
      </c>
      <c r="G366" s="102">
        <f>SUMIF('PAAAS 2022'!$C$4:$C$251,$B366,'PAAAS 2022'!$V$4:$V$251)</f>
        <v>0</v>
      </c>
      <c r="H366" s="102">
        <f>SUMIF('PAAAS 2022'!$C$4:$C$251,$B366,'PAAAS 2022'!$W$4:$W$251)</f>
        <v>0</v>
      </c>
      <c r="I366" s="102">
        <f>SUMIF('PAAAS 2022'!$C$4:$C$251,$B366,'PAAAS 2022'!$X$4:$X$251)</f>
        <v>0</v>
      </c>
      <c r="J366" s="102">
        <f>SUMIF('PAAAS 2022'!$C$4:$C$251,$B366,'PAAAS 2022'!$Y$4:$Y$251)</f>
        <v>0</v>
      </c>
      <c r="K366" s="106">
        <f t="shared" si="7"/>
        <v>0</v>
      </c>
      <c r="L366" s="108">
        <f t="shared" si="11"/>
        <v>0</v>
      </c>
      <c r="M366" s="103"/>
      <c r="N366" s="108">
        <f t="shared" si="9"/>
        <v>0</v>
      </c>
      <c r="O366" s="108">
        <f t="shared" si="10"/>
        <v>0</v>
      </c>
      <c r="P366" s="92"/>
      <c r="Q366" s="92"/>
      <c r="R366" s="92"/>
      <c r="S366" s="92"/>
      <c r="T366" s="92"/>
      <c r="U366" s="92"/>
      <c r="V366" s="92"/>
    </row>
    <row r="367" spans="1:22" ht="12" customHeight="1" x14ac:dyDescent="0.25">
      <c r="A367" s="52">
        <v>6</v>
      </c>
      <c r="B367" s="52">
        <v>6291</v>
      </c>
      <c r="C367" s="53" t="s">
        <v>455</v>
      </c>
      <c r="D367" s="102">
        <f>SUMIF('PAAAS 2022'!$C$4:$C$251,$B367,'PAAAS 2022'!$S$4:$S$251)</f>
        <v>0</v>
      </c>
      <c r="E367" s="102">
        <f>SUMIF('PAAAS 2022'!$C$4:$C$251,$B367,'PAAAS 2022'!$T$4:$T$251)</f>
        <v>0</v>
      </c>
      <c r="F367" s="102">
        <f>SUMIF('PAAAS 2022'!$C$4:$C$251,$B367,'PAAAS 2022'!$U$4:$U$251)</f>
        <v>0</v>
      </c>
      <c r="G367" s="102">
        <f>SUMIF('PAAAS 2022'!$C$4:$C$251,$B367,'PAAAS 2022'!$V$4:$V$251)</f>
        <v>0</v>
      </c>
      <c r="H367" s="102">
        <f>SUMIF('PAAAS 2022'!$C$4:$C$251,$B367,'PAAAS 2022'!$W$4:$W$251)</f>
        <v>0</v>
      </c>
      <c r="I367" s="102">
        <f>SUMIF('PAAAS 2022'!$C$4:$C$251,$B367,'PAAAS 2022'!$X$4:$X$251)</f>
        <v>0</v>
      </c>
      <c r="J367" s="102">
        <f>SUMIF('PAAAS 2022'!$C$4:$C$251,$B367,'PAAAS 2022'!$Y$4:$Y$251)</f>
        <v>0</v>
      </c>
      <c r="K367" s="106">
        <f t="shared" si="7"/>
        <v>0</v>
      </c>
      <c r="L367" s="108">
        <f t="shared" si="11"/>
        <v>0</v>
      </c>
      <c r="M367" s="103"/>
      <c r="N367" s="108">
        <f t="shared" si="9"/>
        <v>0</v>
      </c>
      <c r="O367" s="108">
        <f t="shared" si="10"/>
        <v>0</v>
      </c>
      <c r="P367" s="92"/>
      <c r="Q367" s="92"/>
      <c r="R367" s="92"/>
      <c r="S367" s="92"/>
      <c r="T367" s="92"/>
      <c r="U367" s="92"/>
      <c r="V367" s="92"/>
    </row>
    <row r="368" spans="1:22" ht="12" customHeight="1" x14ac:dyDescent="0.25">
      <c r="A368" s="52">
        <v>6</v>
      </c>
      <c r="B368" s="52">
        <v>6292</v>
      </c>
      <c r="C368" s="53" t="s">
        <v>463</v>
      </c>
      <c r="D368" s="102">
        <f>SUMIF('PAAAS 2022'!$C$4:$C$251,$B368,'PAAAS 2022'!$S$4:$S$251)</f>
        <v>0</v>
      </c>
      <c r="E368" s="102">
        <f>SUMIF('PAAAS 2022'!$C$4:$C$251,$B368,'PAAAS 2022'!$T$4:$T$251)</f>
        <v>0</v>
      </c>
      <c r="F368" s="102">
        <f>SUMIF('PAAAS 2022'!$C$4:$C$251,$B368,'PAAAS 2022'!$U$4:$U$251)</f>
        <v>0</v>
      </c>
      <c r="G368" s="102">
        <f>SUMIF('PAAAS 2022'!$C$4:$C$251,$B368,'PAAAS 2022'!$V$4:$V$251)</f>
        <v>0</v>
      </c>
      <c r="H368" s="102">
        <f>SUMIF('PAAAS 2022'!$C$4:$C$251,$B368,'PAAAS 2022'!$W$4:$W$251)</f>
        <v>0</v>
      </c>
      <c r="I368" s="102">
        <f>SUMIF('PAAAS 2022'!$C$4:$C$251,$B368,'PAAAS 2022'!$X$4:$X$251)</f>
        <v>0</v>
      </c>
      <c r="J368" s="102">
        <f>SUMIF('PAAAS 2022'!$C$4:$C$251,$B368,'PAAAS 2022'!$Y$4:$Y$251)</f>
        <v>0</v>
      </c>
      <c r="K368" s="106">
        <f t="shared" si="7"/>
        <v>0</v>
      </c>
      <c r="L368" s="108">
        <f t="shared" si="11"/>
        <v>0</v>
      </c>
      <c r="M368" s="103"/>
      <c r="N368" s="108">
        <f t="shared" si="9"/>
        <v>0</v>
      </c>
      <c r="O368" s="108">
        <f t="shared" si="10"/>
        <v>0</v>
      </c>
      <c r="P368" s="92"/>
      <c r="Q368" s="92"/>
      <c r="R368" s="92"/>
      <c r="S368" s="92"/>
      <c r="T368" s="92"/>
      <c r="U368" s="92"/>
      <c r="V368" s="92"/>
    </row>
    <row r="369" spans="1:22" ht="12" customHeight="1" x14ac:dyDescent="0.25">
      <c r="A369" s="52">
        <v>6</v>
      </c>
      <c r="B369" s="52">
        <v>6293</v>
      </c>
      <c r="C369" s="53" t="s">
        <v>457</v>
      </c>
      <c r="D369" s="102">
        <f>SUMIF('PAAAS 2022'!$C$4:$C$251,$B369,'PAAAS 2022'!$S$4:$S$251)</f>
        <v>0</v>
      </c>
      <c r="E369" s="102">
        <f>SUMIF('PAAAS 2022'!$C$4:$C$251,$B369,'PAAAS 2022'!$T$4:$T$251)</f>
        <v>0</v>
      </c>
      <c r="F369" s="102">
        <f>SUMIF('PAAAS 2022'!$C$4:$C$251,$B369,'PAAAS 2022'!$U$4:$U$251)</f>
        <v>0</v>
      </c>
      <c r="G369" s="102">
        <f>SUMIF('PAAAS 2022'!$C$4:$C$251,$B369,'PAAAS 2022'!$V$4:$V$251)</f>
        <v>0</v>
      </c>
      <c r="H369" s="102">
        <f>SUMIF('PAAAS 2022'!$C$4:$C$251,$B369,'PAAAS 2022'!$W$4:$W$251)</f>
        <v>0</v>
      </c>
      <c r="I369" s="102">
        <f>SUMIF('PAAAS 2022'!$C$4:$C$251,$B369,'PAAAS 2022'!$X$4:$X$251)</f>
        <v>0</v>
      </c>
      <c r="J369" s="102">
        <f>SUMIF('PAAAS 2022'!$C$4:$C$251,$B369,'PAAAS 2022'!$Y$4:$Y$251)</f>
        <v>0</v>
      </c>
      <c r="K369" s="106">
        <f t="shared" si="7"/>
        <v>0</v>
      </c>
      <c r="L369" s="108">
        <f t="shared" si="11"/>
        <v>0</v>
      </c>
      <c r="M369" s="103"/>
      <c r="N369" s="108">
        <f t="shared" si="9"/>
        <v>0</v>
      </c>
      <c r="O369" s="108">
        <f t="shared" si="10"/>
        <v>0</v>
      </c>
      <c r="P369" s="92"/>
      <c r="Q369" s="92"/>
      <c r="R369" s="92"/>
      <c r="S369" s="92"/>
      <c r="T369" s="92"/>
      <c r="U369" s="92"/>
      <c r="V369" s="92"/>
    </row>
    <row r="370" spans="1:22" ht="12" customHeight="1" x14ac:dyDescent="0.25">
      <c r="A370" s="52">
        <v>6</v>
      </c>
      <c r="B370" s="52">
        <v>6294</v>
      </c>
      <c r="C370" s="53" t="s">
        <v>458</v>
      </c>
      <c r="D370" s="102">
        <f>SUMIF('PAAAS 2022'!$C$4:$C$251,$B370,'PAAAS 2022'!$S$4:$S$251)</f>
        <v>0</v>
      </c>
      <c r="E370" s="102">
        <f>SUMIF('PAAAS 2022'!$C$4:$C$251,$B370,'PAAAS 2022'!$T$4:$T$251)</f>
        <v>0</v>
      </c>
      <c r="F370" s="102">
        <f>SUMIF('PAAAS 2022'!$C$4:$C$251,$B370,'PAAAS 2022'!$U$4:$U$251)</f>
        <v>0</v>
      </c>
      <c r="G370" s="102">
        <f>SUMIF('PAAAS 2022'!$C$4:$C$251,$B370,'PAAAS 2022'!$V$4:$V$251)</f>
        <v>0</v>
      </c>
      <c r="H370" s="102">
        <f>SUMIF('PAAAS 2022'!$C$4:$C$251,$B370,'PAAAS 2022'!$W$4:$W$251)</f>
        <v>0</v>
      </c>
      <c r="I370" s="102">
        <f>SUMIF('PAAAS 2022'!$C$4:$C$251,$B370,'PAAAS 2022'!$X$4:$X$251)</f>
        <v>0</v>
      </c>
      <c r="J370" s="102">
        <f>SUMIF('PAAAS 2022'!$C$4:$C$251,$B370,'PAAAS 2022'!$Y$4:$Y$251)</f>
        <v>0</v>
      </c>
      <c r="K370" s="106">
        <f t="shared" si="7"/>
        <v>0</v>
      </c>
      <c r="L370" s="108">
        <f t="shared" si="11"/>
        <v>0</v>
      </c>
      <c r="M370" s="103"/>
      <c r="N370" s="108">
        <f t="shared" si="9"/>
        <v>0</v>
      </c>
      <c r="O370" s="108">
        <f t="shared" si="10"/>
        <v>0</v>
      </c>
      <c r="P370" s="92"/>
      <c r="Q370" s="92"/>
      <c r="R370" s="92"/>
      <c r="S370" s="92"/>
      <c r="T370" s="92"/>
      <c r="U370" s="92"/>
      <c r="V370" s="92"/>
    </row>
    <row r="371" spans="1:22" ht="12" customHeight="1" x14ac:dyDescent="0.25">
      <c r="A371" s="52">
        <v>6</v>
      </c>
      <c r="B371" s="52">
        <v>6295</v>
      </c>
      <c r="C371" s="53" t="s">
        <v>459</v>
      </c>
      <c r="D371" s="102">
        <f>SUMIF('PAAAS 2022'!$C$4:$C$251,$B371,'PAAAS 2022'!$S$4:$S$251)</f>
        <v>0</v>
      </c>
      <c r="E371" s="102">
        <f>SUMIF('PAAAS 2022'!$C$4:$C$251,$B371,'PAAAS 2022'!$T$4:$T$251)</f>
        <v>0</v>
      </c>
      <c r="F371" s="102">
        <f>SUMIF('PAAAS 2022'!$C$4:$C$251,$B371,'PAAAS 2022'!$U$4:$U$251)</f>
        <v>0</v>
      </c>
      <c r="G371" s="102">
        <f>SUMIF('PAAAS 2022'!$C$4:$C$251,$B371,'PAAAS 2022'!$V$4:$V$251)</f>
        <v>0</v>
      </c>
      <c r="H371" s="102">
        <f>SUMIF('PAAAS 2022'!$C$4:$C$251,$B371,'PAAAS 2022'!$W$4:$W$251)</f>
        <v>0</v>
      </c>
      <c r="I371" s="102">
        <f>SUMIF('PAAAS 2022'!$C$4:$C$251,$B371,'PAAAS 2022'!$X$4:$X$251)</f>
        <v>0</v>
      </c>
      <c r="J371" s="102">
        <f>SUMIF('PAAAS 2022'!$C$4:$C$251,$B371,'PAAAS 2022'!$Y$4:$Y$251)</f>
        <v>0</v>
      </c>
      <c r="K371" s="106">
        <f t="shared" si="7"/>
        <v>0</v>
      </c>
      <c r="L371" s="108">
        <f t="shared" si="11"/>
        <v>0</v>
      </c>
      <c r="M371" s="103"/>
      <c r="N371" s="108">
        <f t="shared" si="9"/>
        <v>0</v>
      </c>
      <c r="O371" s="108">
        <f t="shared" si="10"/>
        <v>0</v>
      </c>
      <c r="P371" s="92"/>
      <c r="Q371" s="92"/>
      <c r="R371" s="92"/>
      <c r="S371" s="92"/>
      <c r="T371" s="92"/>
      <c r="U371" s="92"/>
      <c r="V371" s="92"/>
    </row>
    <row r="372" spans="1:22" ht="12" customHeight="1" x14ac:dyDescent="0.25">
      <c r="A372" s="52">
        <v>6</v>
      </c>
      <c r="B372" s="52">
        <v>6311</v>
      </c>
      <c r="C372" s="53" t="s">
        <v>464</v>
      </c>
      <c r="D372" s="102">
        <f>SUMIF('PAAAS 2022'!$C$4:$C$251,$B372,'PAAAS 2022'!$S$4:$S$251)</f>
        <v>0</v>
      </c>
      <c r="E372" s="102">
        <f>SUMIF('PAAAS 2022'!$C$4:$C$251,$B372,'PAAAS 2022'!$T$4:$T$251)</f>
        <v>0</v>
      </c>
      <c r="F372" s="102">
        <f>SUMIF('PAAAS 2022'!$C$4:$C$251,$B372,'PAAAS 2022'!$U$4:$U$251)</f>
        <v>0</v>
      </c>
      <c r="G372" s="102">
        <f>SUMIF('PAAAS 2022'!$C$4:$C$251,$B372,'PAAAS 2022'!$V$4:$V$251)</f>
        <v>0</v>
      </c>
      <c r="H372" s="102">
        <f>SUMIF('PAAAS 2022'!$C$4:$C$251,$B372,'PAAAS 2022'!$W$4:$W$251)</f>
        <v>0</v>
      </c>
      <c r="I372" s="102">
        <f>SUMIF('PAAAS 2022'!$C$4:$C$251,$B372,'PAAAS 2022'!$X$4:$X$251)</f>
        <v>0</v>
      </c>
      <c r="J372" s="102">
        <f>SUMIF('PAAAS 2022'!$C$4:$C$251,$B372,'PAAAS 2022'!$Y$4:$Y$251)</f>
        <v>0</v>
      </c>
      <c r="K372" s="106">
        <f t="shared" si="7"/>
        <v>0</v>
      </c>
      <c r="L372" s="108">
        <f t="shared" si="11"/>
        <v>0</v>
      </c>
      <c r="M372" s="103"/>
      <c r="N372" s="108">
        <f t="shared" si="9"/>
        <v>0</v>
      </c>
      <c r="O372" s="108">
        <f t="shared" si="10"/>
        <v>0</v>
      </c>
      <c r="P372" s="92"/>
      <c r="Q372" s="92"/>
      <c r="R372" s="92"/>
      <c r="S372" s="92"/>
      <c r="T372" s="92"/>
      <c r="U372" s="92"/>
      <c r="V372" s="92"/>
    </row>
    <row r="373" spans="1:22" ht="12" customHeight="1" x14ac:dyDescent="0.25">
      <c r="A373" s="52">
        <v>6</v>
      </c>
      <c r="B373" s="52">
        <v>6321</v>
      </c>
      <c r="C373" s="53" t="s">
        <v>465</v>
      </c>
      <c r="D373" s="102">
        <f>SUMIF('PAAAS 2022'!$C$4:$C$251,$B373,'PAAAS 2022'!$S$4:$S$251)</f>
        <v>0</v>
      </c>
      <c r="E373" s="102">
        <f>SUMIF('PAAAS 2022'!$C$4:$C$251,$B373,'PAAAS 2022'!$T$4:$T$251)</f>
        <v>0</v>
      </c>
      <c r="F373" s="102">
        <f>SUMIF('PAAAS 2022'!$C$4:$C$251,$B373,'PAAAS 2022'!$U$4:$U$251)</f>
        <v>0</v>
      </c>
      <c r="G373" s="102">
        <f>SUMIF('PAAAS 2022'!$C$4:$C$251,$B373,'PAAAS 2022'!$V$4:$V$251)</f>
        <v>0</v>
      </c>
      <c r="H373" s="102">
        <f>SUMIF('PAAAS 2022'!$C$4:$C$251,$B373,'PAAAS 2022'!$W$4:$W$251)</f>
        <v>0</v>
      </c>
      <c r="I373" s="102">
        <f>SUMIF('PAAAS 2022'!$C$4:$C$251,$B373,'PAAAS 2022'!$X$4:$X$251)</f>
        <v>0</v>
      </c>
      <c r="J373" s="102">
        <f>SUMIF('PAAAS 2022'!$C$4:$C$251,$B373,'PAAAS 2022'!$Y$4:$Y$251)</f>
        <v>0</v>
      </c>
      <c r="K373" s="106">
        <f t="shared" si="7"/>
        <v>0</v>
      </c>
      <c r="L373" s="108">
        <f t="shared" si="11"/>
        <v>0</v>
      </c>
      <c r="M373" s="103"/>
      <c r="N373" s="108">
        <f t="shared" si="9"/>
        <v>0</v>
      </c>
      <c r="O373" s="108">
        <f t="shared" si="10"/>
        <v>0</v>
      </c>
      <c r="P373" s="92"/>
      <c r="Q373" s="92"/>
      <c r="R373" s="92"/>
      <c r="S373" s="92"/>
      <c r="T373" s="92"/>
      <c r="U373" s="92"/>
      <c r="V373" s="92"/>
    </row>
    <row r="374" spans="1:22" ht="12" customHeight="1" x14ac:dyDescent="0.25">
      <c r="A374" s="52">
        <v>7</v>
      </c>
      <c r="B374" s="52">
        <v>7111</v>
      </c>
      <c r="C374" s="53" t="s">
        <v>466</v>
      </c>
      <c r="D374" s="102">
        <f>SUMIF('PAAAS 2022'!$C$4:$C$251,$B374,'PAAAS 2022'!$S$4:$S$251)</f>
        <v>0</v>
      </c>
      <c r="E374" s="102">
        <f>SUMIF('PAAAS 2022'!$C$4:$C$251,$B374,'PAAAS 2022'!$T$4:$T$251)</f>
        <v>0</v>
      </c>
      <c r="F374" s="102">
        <f>SUMIF('PAAAS 2022'!$C$4:$C$251,$B374,'PAAAS 2022'!$U$4:$U$251)</f>
        <v>0</v>
      </c>
      <c r="G374" s="102">
        <f>SUMIF('PAAAS 2022'!$C$4:$C$251,$B374,'PAAAS 2022'!$V$4:$V$251)</f>
        <v>0</v>
      </c>
      <c r="H374" s="102">
        <f>SUMIF('PAAAS 2022'!$C$4:$C$251,$B374,'PAAAS 2022'!$W$4:$W$251)</f>
        <v>0</v>
      </c>
      <c r="I374" s="102">
        <f>SUMIF('PAAAS 2022'!$C$4:$C$251,$B374,'PAAAS 2022'!$X$4:$X$251)</f>
        <v>0</v>
      </c>
      <c r="J374" s="102">
        <f>SUMIF('PAAAS 2022'!$C$4:$C$251,$B374,'PAAAS 2022'!$Y$4:$Y$251)</f>
        <v>0</v>
      </c>
      <c r="K374" s="106">
        <f t="shared" si="7"/>
        <v>0</v>
      </c>
      <c r="L374" s="108">
        <f t="shared" si="11"/>
        <v>0</v>
      </c>
      <c r="M374" s="103"/>
      <c r="N374" s="108">
        <f t="shared" si="9"/>
        <v>0</v>
      </c>
      <c r="O374" s="108">
        <f t="shared" si="10"/>
        <v>0</v>
      </c>
      <c r="P374" s="92"/>
      <c r="Q374" s="92"/>
      <c r="R374" s="92"/>
      <c r="S374" s="92"/>
      <c r="T374" s="92"/>
      <c r="U374" s="92"/>
      <c r="V374" s="92"/>
    </row>
    <row r="375" spans="1:22" ht="12" customHeight="1" x14ac:dyDescent="0.25">
      <c r="A375" s="52">
        <v>7</v>
      </c>
      <c r="B375" s="52">
        <v>7112</v>
      </c>
      <c r="C375" s="53" t="s">
        <v>467</v>
      </c>
      <c r="D375" s="102">
        <f>SUMIF('PAAAS 2022'!$C$4:$C$251,$B375,'PAAAS 2022'!$S$4:$S$251)</f>
        <v>0</v>
      </c>
      <c r="E375" s="102">
        <f>SUMIF('PAAAS 2022'!$C$4:$C$251,$B375,'PAAAS 2022'!$T$4:$T$251)</f>
        <v>0</v>
      </c>
      <c r="F375" s="102">
        <f>SUMIF('PAAAS 2022'!$C$4:$C$251,$B375,'PAAAS 2022'!$U$4:$U$251)</f>
        <v>0</v>
      </c>
      <c r="G375" s="102">
        <f>SUMIF('PAAAS 2022'!$C$4:$C$251,$B375,'PAAAS 2022'!$V$4:$V$251)</f>
        <v>0</v>
      </c>
      <c r="H375" s="102">
        <f>SUMIF('PAAAS 2022'!$C$4:$C$251,$B375,'PAAAS 2022'!$W$4:$W$251)</f>
        <v>0</v>
      </c>
      <c r="I375" s="102">
        <f>SUMIF('PAAAS 2022'!$C$4:$C$251,$B375,'PAAAS 2022'!$X$4:$X$251)</f>
        <v>0</v>
      </c>
      <c r="J375" s="102">
        <f>SUMIF('PAAAS 2022'!$C$4:$C$251,$B375,'PAAAS 2022'!$Y$4:$Y$251)</f>
        <v>0</v>
      </c>
      <c r="K375" s="106">
        <f t="shared" si="7"/>
        <v>0</v>
      </c>
      <c r="L375" s="108">
        <f t="shared" si="11"/>
        <v>0</v>
      </c>
      <c r="M375" s="103"/>
      <c r="N375" s="108">
        <f t="shared" si="9"/>
        <v>0</v>
      </c>
      <c r="O375" s="108">
        <f t="shared" si="10"/>
        <v>0</v>
      </c>
      <c r="P375" s="92"/>
      <c r="Q375" s="92"/>
      <c r="R375" s="92"/>
      <c r="S375" s="92"/>
      <c r="T375" s="92"/>
      <c r="U375" s="92"/>
      <c r="V375" s="92"/>
    </row>
    <row r="376" spans="1:22" ht="12" customHeight="1" x14ac:dyDescent="0.25">
      <c r="A376" s="52">
        <v>7</v>
      </c>
      <c r="B376" s="52">
        <v>7121</v>
      </c>
      <c r="C376" s="53" t="s">
        <v>468</v>
      </c>
      <c r="D376" s="102">
        <f>SUMIF('PAAAS 2022'!$C$4:$C$251,$B376,'PAAAS 2022'!$S$4:$S$251)</f>
        <v>0</v>
      </c>
      <c r="E376" s="102">
        <f>SUMIF('PAAAS 2022'!$C$4:$C$251,$B376,'PAAAS 2022'!$T$4:$T$251)</f>
        <v>0</v>
      </c>
      <c r="F376" s="102">
        <f>SUMIF('PAAAS 2022'!$C$4:$C$251,$B376,'PAAAS 2022'!$U$4:$U$251)</f>
        <v>0</v>
      </c>
      <c r="G376" s="102">
        <f>SUMIF('PAAAS 2022'!$C$4:$C$251,$B376,'PAAAS 2022'!$V$4:$V$251)</f>
        <v>0</v>
      </c>
      <c r="H376" s="102">
        <f>SUMIF('PAAAS 2022'!$C$4:$C$251,$B376,'PAAAS 2022'!$W$4:$W$251)</f>
        <v>0</v>
      </c>
      <c r="I376" s="102">
        <f>SUMIF('PAAAS 2022'!$C$4:$C$251,$B376,'PAAAS 2022'!$X$4:$X$251)</f>
        <v>0</v>
      </c>
      <c r="J376" s="102">
        <f>SUMIF('PAAAS 2022'!$C$4:$C$251,$B376,'PAAAS 2022'!$Y$4:$Y$251)</f>
        <v>0</v>
      </c>
      <c r="K376" s="106">
        <f t="shared" si="7"/>
        <v>0</v>
      </c>
      <c r="L376" s="108">
        <f t="shared" si="11"/>
        <v>0</v>
      </c>
      <c r="M376" s="103"/>
      <c r="N376" s="108">
        <f t="shared" si="9"/>
        <v>0</v>
      </c>
      <c r="O376" s="108">
        <f t="shared" si="10"/>
        <v>0</v>
      </c>
      <c r="P376" s="92"/>
      <c r="Q376" s="92"/>
      <c r="R376" s="92"/>
      <c r="S376" s="92"/>
      <c r="T376" s="92"/>
      <c r="U376" s="92"/>
      <c r="V376" s="92"/>
    </row>
    <row r="377" spans="1:22" ht="12" customHeight="1" x14ac:dyDescent="0.25">
      <c r="A377" s="52">
        <v>7</v>
      </c>
      <c r="B377" s="52">
        <v>7211</v>
      </c>
      <c r="C377" s="53" t="s">
        <v>469</v>
      </c>
      <c r="D377" s="102">
        <f>SUMIF('PAAAS 2022'!$C$4:$C$251,$B377,'PAAAS 2022'!$S$4:$S$251)</f>
        <v>0</v>
      </c>
      <c r="E377" s="102">
        <f>SUMIF('PAAAS 2022'!$C$4:$C$251,$B377,'PAAAS 2022'!$T$4:$T$251)</f>
        <v>0</v>
      </c>
      <c r="F377" s="102">
        <f>SUMIF('PAAAS 2022'!$C$4:$C$251,$B377,'PAAAS 2022'!$U$4:$U$251)</f>
        <v>0</v>
      </c>
      <c r="G377" s="102">
        <f>SUMIF('PAAAS 2022'!$C$4:$C$251,$B377,'PAAAS 2022'!$V$4:$V$251)</f>
        <v>0</v>
      </c>
      <c r="H377" s="102">
        <f>SUMIF('PAAAS 2022'!$C$4:$C$251,$B377,'PAAAS 2022'!$W$4:$W$251)</f>
        <v>0</v>
      </c>
      <c r="I377" s="102">
        <f>SUMIF('PAAAS 2022'!$C$4:$C$251,$B377,'PAAAS 2022'!$X$4:$X$251)</f>
        <v>0</v>
      </c>
      <c r="J377" s="102">
        <f>SUMIF('PAAAS 2022'!$C$4:$C$251,$B377,'PAAAS 2022'!$Y$4:$Y$251)</f>
        <v>0</v>
      </c>
      <c r="K377" s="106">
        <f t="shared" si="7"/>
        <v>0</v>
      </c>
      <c r="L377" s="108">
        <f t="shared" si="11"/>
        <v>0</v>
      </c>
      <c r="M377" s="103"/>
      <c r="N377" s="108">
        <f t="shared" si="9"/>
        <v>0</v>
      </c>
      <c r="O377" s="108">
        <f t="shared" si="10"/>
        <v>0</v>
      </c>
      <c r="P377" s="92"/>
      <c r="Q377" s="92"/>
      <c r="R377" s="92"/>
      <c r="S377" s="92"/>
      <c r="T377" s="92"/>
      <c r="U377" s="92"/>
      <c r="V377" s="92"/>
    </row>
    <row r="378" spans="1:22" ht="12" customHeight="1" x14ac:dyDescent="0.25">
      <c r="A378" s="52">
        <v>7</v>
      </c>
      <c r="B378" s="52">
        <v>7221</v>
      </c>
      <c r="C378" s="53" t="s">
        <v>470</v>
      </c>
      <c r="D378" s="102">
        <f>SUMIF('PAAAS 2022'!$C$4:$C$251,$B378,'PAAAS 2022'!$S$4:$S$251)</f>
        <v>0</v>
      </c>
      <c r="E378" s="102">
        <f>SUMIF('PAAAS 2022'!$C$4:$C$251,$B378,'PAAAS 2022'!$T$4:$T$251)</f>
        <v>0</v>
      </c>
      <c r="F378" s="102">
        <f>SUMIF('PAAAS 2022'!$C$4:$C$251,$B378,'PAAAS 2022'!$U$4:$U$251)</f>
        <v>0</v>
      </c>
      <c r="G378" s="102">
        <f>SUMIF('PAAAS 2022'!$C$4:$C$251,$B378,'PAAAS 2022'!$V$4:$V$251)</f>
        <v>0</v>
      </c>
      <c r="H378" s="102">
        <f>SUMIF('PAAAS 2022'!$C$4:$C$251,$B378,'PAAAS 2022'!$W$4:$W$251)</f>
        <v>0</v>
      </c>
      <c r="I378" s="102">
        <f>SUMIF('PAAAS 2022'!$C$4:$C$251,$B378,'PAAAS 2022'!$X$4:$X$251)</f>
        <v>0</v>
      </c>
      <c r="J378" s="102">
        <f>SUMIF('PAAAS 2022'!$C$4:$C$251,$B378,'PAAAS 2022'!$Y$4:$Y$251)</f>
        <v>0</v>
      </c>
      <c r="K378" s="106">
        <f t="shared" si="7"/>
        <v>0</v>
      </c>
      <c r="L378" s="108">
        <f t="shared" si="11"/>
        <v>0</v>
      </c>
      <c r="M378" s="103"/>
      <c r="N378" s="108">
        <f t="shared" si="9"/>
        <v>0</v>
      </c>
      <c r="O378" s="108">
        <f t="shared" si="10"/>
        <v>0</v>
      </c>
      <c r="P378" s="92"/>
      <c r="Q378" s="92"/>
      <c r="R378" s="92"/>
      <c r="S378" s="92"/>
      <c r="T378" s="92"/>
      <c r="U378" s="92"/>
      <c r="V378" s="92"/>
    </row>
    <row r="379" spans="1:22" ht="12" customHeight="1" x14ac:dyDescent="0.25">
      <c r="A379" s="52">
        <v>7</v>
      </c>
      <c r="B379" s="52">
        <v>7231</v>
      </c>
      <c r="C379" s="53" t="s">
        <v>471</v>
      </c>
      <c r="D379" s="102">
        <f>SUMIF('PAAAS 2022'!$C$4:$C$251,$B379,'PAAAS 2022'!$S$4:$S$251)</f>
        <v>0</v>
      </c>
      <c r="E379" s="102">
        <f>SUMIF('PAAAS 2022'!$C$4:$C$251,$B379,'PAAAS 2022'!$T$4:$T$251)</f>
        <v>0</v>
      </c>
      <c r="F379" s="102">
        <f>SUMIF('PAAAS 2022'!$C$4:$C$251,$B379,'PAAAS 2022'!$U$4:$U$251)</f>
        <v>0</v>
      </c>
      <c r="G379" s="102">
        <f>SUMIF('PAAAS 2022'!$C$4:$C$251,$B379,'PAAAS 2022'!$V$4:$V$251)</f>
        <v>0</v>
      </c>
      <c r="H379" s="102">
        <f>SUMIF('PAAAS 2022'!$C$4:$C$251,$B379,'PAAAS 2022'!$W$4:$W$251)</f>
        <v>0</v>
      </c>
      <c r="I379" s="102">
        <f>SUMIF('PAAAS 2022'!$C$4:$C$251,$B379,'PAAAS 2022'!$X$4:$X$251)</f>
        <v>0</v>
      </c>
      <c r="J379" s="102">
        <f>SUMIF('PAAAS 2022'!$C$4:$C$251,$B379,'PAAAS 2022'!$Y$4:$Y$251)</f>
        <v>0</v>
      </c>
      <c r="K379" s="106">
        <f t="shared" si="7"/>
        <v>0</v>
      </c>
      <c r="L379" s="108">
        <f t="shared" si="11"/>
        <v>0</v>
      </c>
      <c r="M379" s="103"/>
      <c r="N379" s="108">
        <f t="shared" si="9"/>
        <v>0</v>
      </c>
      <c r="O379" s="108">
        <f t="shared" si="10"/>
        <v>0</v>
      </c>
      <c r="P379" s="92"/>
      <c r="Q379" s="92"/>
      <c r="R379" s="92"/>
      <c r="S379" s="92"/>
      <c r="T379" s="92"/>
      <c r="U379" s="92"/>
      <c r="V379" s="92"/>
    </row>
    <row r="380" spans="1:22" ht="12" customHeight="1" x14ac:dyDescent="0.25">
      <c r="A380" s="52">
        <v>7</v>
      </c>
      <c r="B380" s="52">
        <v>7241</v>
      </c>
      <c r="C380" s="53" t="s">
        <v>472</v>
      </c>
      <c r="D380" s="102">
        <f>SUMIF('PAAAS 2022'!$C$4:$C$251,$B380,'PAAAS 2022'!$S$4:$S$251)</f>
        <v>0</v>
      </c>
      <c r="E380" s="102">
        <f>SUMIF('PAAAS 2022'!$C$4:$C$251,$B380,'PAAAS 2022'!$T$4:$T$251)</f>
        <v>0</v>
      </c>
      <c r="F380" s="102">
        <f>SUMIF('PAAAS 2022'!$C$4:$C$251,$B380,'PAAAS 2022'!$U$4:$U$251)</f>
        <v>0</v>
      </c>
      <c r="G380" s="102">
        <f>SUMIF('PAAAS 2022'!$C$4:$C$251,$B380,'PAAAS 2022'!$V$4:$V$251)</f>
        <v>0</v>
      </c>
      <c r="H380" s="102">
        <f>SUMIF('PAAAS 2022'!$C$4:$C$251,$B380,'PAAAS 2022'!$W$4:$W$251)</f>
        <v>0</v>
      </c>
      <c r="I380" s="102">
        <f>SUMIF('PAAAS 2022'!$C$4:$C$251,$B380,'PAAAS 2022'!$X$4:$X$251)</f>
        <v>0</v>
      </c>
      <c r="J380" s="102">
        <f>SUMIF('PAAAS 2022'!$C$4:$C$251,$B380,'PAAAS 2022'!$Y$4:$Y$251)</f>
        <v>0</v>
      </c>
      <c r="K380" s="106">
        <f t="shared" si="7"/>
        <v>0</v>
      </c>
      <c r="L380" s="108">
        <f t="shared" si="11"/>
        <v>0</v>
      </c>
      <c r="M380" s="103"/>
      <c r="N380" s="108">
        <f t="shared" si="9"/>
        <v>0</v>
      </c>
      <c r="O380" s="108">
        <f t="shared" si="10"/>
        <v>0</v>
      </c>
      <c r="P380" s="92"/>
      <c r="Q380" s="92"/>
      <c r="R380" s="92"/>
      <c r="S380" s="92"/>
      <c r="T380" s="92"/>
      <c r="U380" s="92"/>
      <c r="V380" s="92"/>
    </row>
    <row r="381" spans="1:22" ht="12" customHeight="1" x14ac:dyDescent="0.25">
      <c r="A381" s="52">
        <v>7</v>
      </c>
      <c r="B381" s="52">
        <v>7251</v>
      </c>
      <c r="C381" s="53" t="s">
        <v>473</v>
      </c>
      <c r="D381" s="102">
        <f>SUMIF('PAAAS 2022'!$C$4:$C$251,$B381,'PAAAS 2022'!$S$4:$S$251)</f>
        <v>0</v>
      </c>
      <c r="E381" s="102">
        <f>SUMIF('PAAAS 2022'!$C$4:$C$251,$B381,'PAAAS 2022'!$T$4:$T$251)</f>
        <v>0</v>
      </c>
      <c r="F381" s="102">
        <f>SUMIF('PAAAS 2022'!$C$4:$C$251,$B381,'PAAAS 2022'!$U$4:$U$251)</f>
        <v>0</v>
      </c>
      <c r="G381" s="102">
        <f>SUMIF('PAAAS 2022'!$C$4:$C$251,$B381,'PAAAS 2022'!$V$4:$V$251)</f>
        <v>0</v>
      </c>
      <c r="H381" s="102">
        <f>SUMIF('PAAAS 2022'!$C$4:$C$251,$B381,'PAAAS 2022'!$W$4:$W$251)</f>
        <v>0</v>
      </c>
      <c r="I381" s="102">
        <f>SUMIF('PAAAS 2022'!$C$4:$C$251,$B381,'PAAAS 2022'!$X$4:$X$251)</f>
        <v>0</v>
      </c>
      <c r="J381" s="102">
        <f>SUMIF('PAAAS 2022'!$C$4:$C$251,$B381,'PAAAS 2022'!$Y$4:$Y$251)</f>
        <v>0</v>
      </c>
      <c r="K381" s="106">
        <f t="shared" si="7"/>
        <v>0</v>
      </c>
      <c r="L381" s="108">
        <f t="shared" si="11"/>
        <v>0</v>
      </c>
      <c r="M381" s="103"/>
      <c r="N381" s="108">
        <f t="shared" si="9"/>
        <v>0</v>
      </c>
      <c r="O381" s="108">
        <f t="shared" si="10"/>
        <v>0</v>
      </c>
      <c r="P381" s="92"/>
      <c r="Q381" s="92"/>
      <c r="R381" s="92"/>
      <c r="S381" s="92"/>
      <c r="T381" s="92"/>
      <c r="U381" s="92"/>
      <c r="V381" s="92"/>
    </row>
    <row r="382" spans="1:22" ht="12" customHeight="1" x14ac:dyDescent="0.25">
      <c r="A382" s="52">
        <v>7</v>
      </c>
      <c r="B382" s="52">
        <v>7261</v>
      </c>
      <c r="C382" s="53" t="s">
        <v>474</v>
      </c>
      <c r="D382" s="102">
        <f>SUMIF('PAAAS 2022'!$C$4:$C$251,$B382,'PAAAS 2022'!$S$4:$S$251)</f>
        <v>0</v>
      </c>
      <c r="E382" s="102">
        <f>SUMIF('PAAAS 2022'!$C$4:$C$251,$B382,'PAAAS 2022'!$T$4:$T$251)</f>
        <v>0</v>
      </c>
      <c r="F382" s="102">
        <f>SUMIF('PAAAS 2022'!$C$4:$C$251,$B382,'PAAAS 2022'!$U$4:$U$251)</f>
        <v>0</v>
      </c>
      <c r="G382" s="102">
        <f>SUMIF('PAAAS 2022'!$C$4:$C$251,$B382,'PAAAS 2022'!$V$4:$V$251)</f>
        <v>0</v>
      </c>
      <c r="H382" s="102">
        <f>SUMIF('PAAAS 2022'!$C$4:$C$251,$B382,'PAAAS 2022'!$W$4:$W$251)</f>
        <v>0</v>
      </c>
      <c r="I382" s="102">
        <f>SUMIF('PAAAS 2022'!$C$4:$C$251,$B382,'PAAAS 2022'!$X$4:$X$251)</f>
        <v>0</v>
      </c>
      <c r="J382" s="102">
        <f>SUMIF('PAAAS 2022'!$C$4:$C$251,$B382,'PAAAS 2022'!$Y$4:$Y$251)</f>
        <v>0</v>
      </c>
      <c r="K382" s="106">
        <f t="shared" si="7"/>
        <v>0</v>
      </c>
      <c r="L382" s="108">
        <f t="shared" si="11"/>
        <v>0</v>
      </c>
      <c r="M382" s="103"/>
      <c r="N382" s="108">
        <f t="shared" si="9"/>
        <v>0</v>
      </c>
      <c r="O382" s="108">
        <f t="shared" si="10"/>
        <v>0</v>
      </c>
      <c r="P382" s="92"/>
      <c r="Q382" s="92"/>
      <c r="R382" s="92"/>
      <c r="S382" s="92"/>
      <c r="T382" s="92"/>
      <c r="U382" s="92"/>
      <c r="V382" s="92"/>
    </row>
    <row r="383" spans="1:22" ht="12" customHeight="1" x14ac:dyDescent="0.25">
      <c r="A383" s="52">
        <v>7</v>
      </c>
      <c r="B383" s="52">
        <v>7271</v>
      </c>
      <c r="C383" s="53" t="s">
        <v>475</v>
      </c>
      <c r="D383" s="102">
        <f>SUMIF('PAAAS 2022'!$C$4:$C$251,$B383,'PAAAS 2022'!$S$4:$S$251)</f>
        <v>0</v>
      </c>
      <c r="E383" s="102">
        <f>SUMIF('PAAAS 2022'!$C$4:$C$251,$B383,'PAAAS 2022'!$T$4:$T$251)</f>
        <v>0</v>
      </c>
      <c r="F383" s="102">
        <f>SUMIF('PAAAS 2022'!$C$4:$C$251,$B383,'PAAAS 2022'!$U$4:$U$251)</f>
        <v>0</v>
      </c>
      <c r="G383" s="102">
        <f>SUMIF('PAAAS 2022'!$C$4:$C$251,$B383,'PAAAS 2022'!$V$4:$V$251)</f>
        <v>0</v>
      </c>
      <c r="H383" s="102">
        <f>SUMIF('PAAAS 2022'!$C$4:$C$251,$B383,'PAAAS 2022'!$W$4:$W$251)</f>
        <v>0</v>
      </c>
      <c r="I383" s="102">
        <f>SUMIF('PAAAS 2022'!$C$4:$C$251,$B383,'PAAAS 2022'!$X$4:$X$251)</f>
        <v>0</v>
      </c>
      <c r="J383" s="102">
        <f>SUMIF('PAAAS 2022'!$C$4:$C$251,$B383,'PAAAS 2022'!$Y$4:$Y$251)</f>
        <v>0</v>
      </c>
      <c r="K383" s="106">
        <f t="shared" si="7"/>
        <v>0</v>
      </c>
      <c r="L383" s="108">
        <f t="shared" si="11"/>
        <v>0</v>
      </c>
      <c r="M383" s="103"/>
      <c r="N383" s="108">
        <f t="shared" si="9"/>
        <v>0</v>
      </c>
      <c r="O383" s="108">
        <f t="shared" si="10"/>
        <v>0</v>
      </c>
      <c r="P383" s="92"/>
      <c r="Q383" s="92"/>
      <c r="R383" s="92"/>
      <c r="S383" s="92"/>
      <c r="T383" s="92"/>
      <c r="U383" s="92"/>
      <c r="V383" s="92"/>
    </row>
    <row r="384" spans="1:22" ht="12" customHeight="1" x14ac:dyDescent="0.25">
      <c r="A384" s="52">
        <v>7</v>
      </c>
      <c r="B384" s="52">
        <v>7281</v>
      </c>
      <c r="C384" s="53" t="s">
        <v>476</v>
      </c>
      <c r="D384" s="102">
        <f>SUMIF('PAAAS 2022'!$C$4:$C$251,$B384,'PAAAS 2022'!$S$4:$S$251)</f>
        <v>0</v>
      </c>
      <c r="E384" s="102">
        <f>SUMIF('PAAAS 2022'!$C$4:$C$251,$B384,'PAAAS 2022'!$T$4:$T$251)</f>
        <v>0</v>
      </c>
      <c r="F384" s="102">
        <f>SUMIF('PAAAS 2022'!$C$4:$C$251,$B384,'PAAAS 2022'!$U$4:$U$251)</f>
        <v>0</v>
      </c>
      <c r="G384" s="102">
        <f>SUMIF('PAAAS 2022'!$C$4:$C$251,$B384,'PAAAS 2022'!$V$4:$V$251)</f>
        <v>0</v>
      </c>
      <c r="H384" s="102">
        <f>SUMIF('PAAAS 2022'!$C$4:$C$251,$B384,'PAAAS 2022'!$W$4:$W$251)</f>
        <v>0</v>
      </c>
      <c r="I384" s="102">
        <f>SUMIF('PAAAS 2022'!$C$4:$C$251,$B384,'PAAAS 2022'!$X$4:$X$251)</f>
        <v>0</v>
      </c>
      <c r="J384" s="102">
        <f>SUMIF('PAAAS 2022'!$C$4:$C$251,$B384,'PAAAS 2022'!$Y$4:$Y$251)</f>
        <v>0</v>
      </c>
      <c r="K384" s="106">
        <f t="shared" si="7"/>
        <v>0</v>
      </c>
      <c r="L384" s="108">
        <f t="shared" si="11"/>
        <v>0</v>
      </c>
      <c r="M384" s="103"/>
      <c r="N384" s="108">
        <f t="shared" si="9"/>
        <v>0</v>
      </c>
      <c r="O384" s="108">
        <f t="shared" si="10"/>
        <v>0</v>
      </c>
      <c r="P384" s="92"/>
      <c r="Q384" s="92"/>
      <c r="R384" s="92"/>
      <c r="S384" s="92"/>
      <c r="T384" s="92"/>
      <c r="U384" s="92"/>
      <c r="V384" s="92"/>
    </row>
    <row r="385" spans="1:22" ht="12" customHeight="1" x14ac:dyDescent="0.25">
      <c r="A385" s="52">
        <v>7</v>
      </c>
      <c r="B385" s="52">
        <v>7291</v>
      </c>
      <c r="C385" s="53" t="s">
        <v>477</v>
      </c>
      <c r="D385" s="102">
        <f>SUMIF('PAAAS 2022'!$C$4:$C$251,$B385,'PAAAS 2022'!$S$4:$S$251)</f>
        <v>0</v>
      </c>
      <c r="E385" s="102">
        <f>SUMIF('PAAAS 2022'!$C$4:$C$251,$B385,'PAAAS 2022'!$T$4:$T$251)</f>
        <v>0</v>
      </c>
      <c r="F385" s="102">
        <f>SUMIF('PAAAS 2022'!$C$4:$C$251,$B385,'PAAAS 2022'!$U$4:$U$251)</f>
        <v>0</v>
      </c>
      <c r="G385" s="102">
        <f>SUMIF('PAAAS 2022'!$C$4:$C$251,$B385,'PAAAS 2022'!$V$4:$V$251)</f>
        <v>0</v>
      </c>
      <c r="H385" s="102">
        <f>SUMIF('PAAAS 2022'!$C$4:$C$251,$B385,'PAAAS 2022'!$W$4:$W$251)</f>
        <v>0</v>
      </c>
      <c r="I385" s="102">
        <f>SUMIF('PAAAS 2022'!$C$4:$C$251,$B385,'PAAAS 2022'!$X$4:$X$251)</f>
        <v>0</v>
      </c>
      <c r="J385" s="102">
        <f>SUMIF('PAAAS 2022'!$C$4:$C$251,$B385,'PAAAS 2022'!$Y$4:$Y$251)</f>
        <v>0</v>
      </c>
      <c r="K385" s="106">
        <f t="shared" si="7"/>
        <v>0</v>
      </c>
      <c r="L385" s="108">
        <f t="shared" si="11"/>
        <v>0</v>
      </c>
      <c r="M385" s="103"/>
      <c r="N385" s="108">
        <f t="shared" si="9"/>
        <v>0</v>
      </c>
      <c r="O385" s="108">
        <f t="shared" si="10"/>
        <v>0</v>
      </c>
      <c r="P385" s="92"/>
      <c r="Q385" s="92"/>
      <c r="R385" s="92"/>
      <c r="S385" s="92"/>
      <c r="T385" s="92"/>
      <c r="U385" s="92"/>
      <c r="V385" s="92"/>
    </row>
    <row r="386" spans="1:22" ht="12" customHeight="1" x14ac:dyDescent="0.25">
      <c r="A386" s="52">
        <v>7</v>
      </c>
      <c r="B386" s="52">
        <v>7411</v>
      </c>
      <c r="C386" s="53" t="s">
        <v>478</v>
      </c>
      <c r="D386" s="102">
        <f>SUMIF('PAAAS 2022'!$C$4:$C$251,$B386,'PAAAS 2022'!$S$4:$S$251)</f>
        <v>0</v>
      </c>
      <c r="E386" s="102">
        <f>SUMIF('PAAAS 2022'!$C$4:$C$251,$B386,'PAAAS 2022'!$T$4:$T$251)</f>
        <v>0</v>
      </c>
      <c r="F386" s="102">
        <f>SUMIF('PAAAS 2022'!$C$4:$C$251,$B386,'PAAAS 2022'!$U$4:$U$251)</f>
        <v>0</v>
      </c>
      <c r="G386" s="102">
        <f>SUMIF('PAAAS 2022'!$C$4:$C$251,$B386,'PAAAS 2022'!$V$4:$V$251)</f>
        <v>0</v>
      </c>
      <c r="H386" s="102">
        <f>SUMIF('PAAAS 2022'!$C$4:$C$251,$B386,'PAAAS 2022'!$W$4:$W$251)</f>
        <v>0</v>
      </c>
      <c r="I386" s="102">
        <f>SUMIF('PAAAS 2022'!$C$4:$C$251,$B386,'PAAAS 2022'!$X$4:$X$251)</f>
        <v>0</v>
      </c>
      <c r="J386" s="102">
        <f>SUMIF('PAAAS 2022'!$C$4:$C$251,$B386,'PAAAS 2022'!$Y$4:$Y$251)</f>
        <v>0</v>
      </c>
      <c r="K386" s="106">
        <f t="shared" si="7"/>
        <v>0</v>
      </c>
      <c r="L386" s="108">
        <f t="shared" si="11"/>
        <v>0</v>
      </c>
      <c r="M386" s="103"/>
      <c r="N386" s="108">
        <f t="shared" si="9"/>
        <v>0</v>
      </c>
      <c r="O386" s="108">
        <f t="shared" si="10"/>
        <v>0</v>
      </c>
      <c r="P386" s="92"/>
      <c r="Q386" s="92"/>
      <c r="R386" s="92"/>
      <c r="S386" s="92"/>
      <c r="T386" s="92"/>
      <c r="U386" s="92"/>
      <c r="V386" s="92"/>
    </row>
    <row r="387" spans="1:22" ht="12" customHeight="1" x14ac:dyDescent="0.25">
      <c r="A387" s="52">
        <v>7</v>
      </c>
      <c r="B387" s="52">
        <v>7421</v>
      </c>
      <c r="C387" s="53" t="s">
        <v>479</v>
      </c>
      <c r="D387" s="102">
        <f>SUMIF('PAAAS 2022'!$C$4:$C$251,$B387,'PAAAS 2022'!$S$4:$S$251)</f>
        <v>0</v>
      </c>
      <c r="E387" s="102">
        <f>SUMIF('PAAAS 2022'!$C$4:$C$251,$B387,'PAAAS 2022'!$T$4:$T$251)</f>
        <v>0</v>
      </c>
      <c r="F387" s="102">
        <f>SUMIF('PAAAS 2022'!$C$4:$C$251,$B387,'PAAAS 2022'!$U$4:$U$251)</f>
        <v>0</v>
      </c>
      <c r="G387" s="102">
        <f>SUMIF('PAAAS 2022'!$C$4:$C$251,$B387,'PAAAS 2022'!$V$4:$V$251)</f>
        <v>0</v>
      </c>
      <c r="H387" s="102">
        <f>SUMIF('PAAAS 2022'!$C$4:$C$251,$B387,'PAAAS 2022'!$W$4:$W$251)</f>
        <v>0</v>
      </c>
      <c r="I387" s="102">
        <f>SUMIF('PAAAS 2022'!$C$4:$C$251,$B387,'PAAAS 2022'!$X$4:$X$251)</f>
        <v>0</v>
      </c>
      <c r="J387" s="102">
        <f>SUMIF('PAAAS 2022'!$C$4:$C$251,$B387,'PAAAS 2022'!$Y$4:$Y$251)</f>
        <v>0</v>
      </c>
      <c r="K387" s="106">
        <f t="shared" si="7"/>
        <v>0</v>
      </c>
      <c r="L387" s="108">
        <f t="shared" si="11"/>
        <v>0</v>
      </c>
      <c r="M387" s="103"/>
      <c r="N387" s="108">
        <f t="shared" si="9"/>
        <v>0</v>
      </c>
      <c r="O387" s="108">
        <f t="shared" si="10"/>
        <v>0</v>
      </c>
      <c r="P387" s="92"/>
      <c r="Q387" s="92"/>
      <c r="R387" s="92"/>
      <c r="S387" s="92"/>
      <c r="T387" s="92"/>
      <c r="U387" s="92"/>
      <c r="V387" s="92"/>
    </row>
    <row r="388" spans="1:22" ht="12" customHeight="1" x14ac:dyDescent="0.25">
      <c r="A388" s="52">
        <v>7</v>
      </c>
      <c r="B388" s="52">
        <v>7431</v>
      </c>
      <c r="C388" s="53" t="s">
        <v>480</v>
      </c>
      <c r="D388" s="102">
        <f>SUMIF('PAAAS 2022'!$C$4:$C$251,$B388,'PAAAS 2022'!$S$4:$S$251)</f>
        <v>0</v>
      </c>
      <c r="E388" s="102">
        <f>SUMIF('PAAAS 2022'!$C$4:$C$251,$B388,'PAAAS 2022'!$T$4:$T$251)</f>
        <v>0</v>
      </c>
      <c r="F388" s="102">
        <f>SUMIF('PAAAS 2022'!$C$4:$C$251,$B388,'PAAAS 2022'!$U$4:$U$251)</f>
        <v>0</v>
      </c>
      <c r="G388" s="102">
        <f>SUMIF('PAAAS 2022'!$C$4:$C$251,$B388,'PAAAS 2022'!$V$4:$V$251)</f>
        <v>0</v>
      </c>
      <c r="H388" s="102">
        <f>SUMIF('PAAAS 2022'!$C$4:$C$251,$B388,'PAAAS 2022'!$W$4:$W$251)</f>
        <v>0</v>
      </c>
      <c r="I388" s="102">
        <f>SUMIF('PAAAS 2022'!$C$4:$C$251,$B388,'PAAAS 2022'!$X$4:$X$251)</f>
        <v>0</v>
      </c>
      <c r="J388" s="102">
        <f>SUMIF('PAAAS 2022'!$C$4:$C$251,$B388,'PAAAS 2022'!$Y$4:$Y$251)</f>
        <v>0</v>
      </c>
      <c r="K388" s="106">
        <f t="shared" si="7"/>
        <v>0</v>
      </c>
      <c r="L388" s="108">
        <f t="shared" si="11"/>
        <v>0</v>
      </c>
      <c r="M388" s="103"/>
      <c r="N388" s="108">
        <f t="shared" si="9"/>
        <v>0</v>
      </c>
      <c r="O388" s="108">
        <f t="shared" si="10"/>
        <v>0</v>
      </c>
      <c r="P388" s="92"/>
      <c r="Q388" s="92"/>
      <c r="R388" s="92"/>
      <c r="S388" s="92"/>
      <c r="T388" s="92"/>
      <c r="U388" s="92"/>
      <c r="V388" s="92"/>
    </row>
    <row r="389" spans="1:22" ht="12" customHeight="1" x14ac:dyDescent="0.25">
      <c r="A389" s="52">
        <v>7</v>
      </c>
      <c r="B389" s="52">
        <v>7441</v>
      </c>
      <c r="C389" s="53" t="s">
        <v>481</v>
      </c>
      <c r="D389" s="102">
        <f>SUMIF('PAAAS 2022'!$C$4:$C$251,$B389,'PAAAS 2022'!$S$4:$S$251)</f>
        <v>0</v>
      </c>
      <c r="E389" s="102">
        <f>SUMIF('PAAAS 2022'!$C$4:$C$251,$B389,'PAAAS 2022'!$T$4:$T$251)</f>
        <v>0</v>
      </c>
      <c r="F389" s="102">
        <f>SUMIF('PAAAS 2022'!$C$4:$C$251,$B389,'PAAAS 2022'!$U$4:$U$251)</f>
        <v>0</v>
      </c>
      <c r="G389" s="102">
        <f>SUMIF('PAAAS 2022'!$C$4:$C$251,$B389,'PAAAS 2022'!$V$4:$V$251)</f>
        <v>0</v>
      </c>
      <c r="H389" s="102">
        <f>SUMIF('PAAAS 2022'!$C$4:$C$251,$B389,'PAAAS 2022'!$W$4:$W$251)</f>
        <v>0</v>
      </c>
      <c r="I389" s="102">
        <f>SUMIF('PAAAS 2022'!$C$4:$C$251,$B389,'PAAAS 2022'!$X$4:$X$251)</f>
        <v>0</v>
      </c>
      <c r="J389" s="102">
        <f>SUMIF('PAAAS 2022'!$C$4:$C$251,$B389,'PAAAS 2022'!$Y$4:$Y$251)</f>
        <v>0</v>
      </c>
      <c r="K389" s="106">
        <f t="shared" si="7"/>
        <v>0</v>
      </c>
      <c r="L389" s="108">
        <f t="shared" si="11"/>
        <v>0</v>
      </c>
      <c r="M389" s="103"/>
      <c r="N389" s="108">
        <f t="shared" si="9"/>
        <v>0</v>
      </c>
      <c r="O389" s="108">
        <f t="shared" si="10"/>
        <v>0</v>
      </c>
      <c r="P389" s="92"/>
      <c r="Q389" s="92"/>
      <c r="R389" s="92"/>
      <c r="S389" s="92"/>
      <c r="T389" s="92"/>
      <c r="U389" s="92"/>
      <c r="V389" s="92"/>
    </row>
    <row r="390" spans="1:22" ht="12" customHeight="1" x14ac:dyDescent="0.25">
      <c r="A390" s="52">
        <v>7</v>
      </c>
      <c r="B390" s="52">
        <v>7451</v>
      </c>
      <c r="C390" s="53" t="s">
        <v>482</v>
      </c>
      <c r="D390" s="102">
        <f>SUMIF('PAAAS 2022'!$C$4:$C$251,$B390,'PAAAS 2022'!$S$4:$S$251)</f>
        <v>0</v>
      </c>
      <c r="E390" s="102">
        <f>SUMIF('PAAAS 2022'!$C$4:$C$251,$B390,'PAAAS 2022'!$T$4:$T$251)</f>
        <v>0</v>
      </c>
      <c r="F390" s="102">
        <f>SUMIF('PAAAS 2022'!$C$4:$C$251,$B390,'PAAAS 2022'!$U$4:$U$251)</f>
        <v>0</v>
      </c>
      <c r="G390" s="102">
        <f>SUMIF('PAAAS 2022'!$C$4:$C$251,$B390,'PAAAS 2022'!$V$4:$V$251)</f>
        <v>0</v>
      </c>
      <c r="H390" s="102">
        <f>SUMIF('PAAAS 2022'!$C$4:$C$251,$B390,'PAAAS 2022'!$W$4:$W$251)</f>
        <v>0</v>
      </c>
      <c r="I390" s="102">
        <f>SUMIF('PAAAS 2022'!$C$4:$C$251,$B390,'PAAAS 2022'!$X$4:$X$251)</f>
        <v>0</v>
      </c>
      <c r="J390" s="102">
        <f>SUMIF('PAAAS 2022'!$C$4:$C$251,$B390,'PAAAS 2022'!$Y$4:$Y$251)</f>
        <v>0</v>
      </c>
      <c r="K390" s="106">
        <f t="shared" si="7"/>
        <v>0</v>
      </c>
      <c r="L390" s="108">
        <f t="shared" si="11"/>
        <v>0</v>
      </c>
      <c r="M390" s="103"/>
      <c r="N390" s="108">
        <f t="shared" si="9"/>
        <v>0</v>
      </c>
      <c r="O390" s="108">
        <f t="shared" si="10"/>
        <v>0</v>
      </c>
      <c r="P390" s="92"/>
      <c r="Q390" s="92"/>
      <c r="R390" s="92"/>
      <c r="S390" s="92"/>
      <c r="T390" s="92"/>
      <c r="U390" s="92"/>
      <c r="V390" s="92"/>
    </row>
    <row r="391" spans="1:22" ht="12" customHeight="1" x14ac:dyDescent="0.25">
      <c r="A391" s="52">
        <v>7</v>
      </c>
      <c r="B391" s="52">
        <v>7461</v>
      </c>
      <c r="C391" s="53" t="s">
        <v>483</v>
      </c>
      <c r="D391" s="102">
        <f>SUMIF('PAAAS 2022'!$C$4:$C$251,$B391,'PAAAS 2022'!$S$4:$S$251)</f>
        <v>0</v>
      </c>
      <c r="E391" s="102">
        <f>SUMIF('PAAAS 2022'!$C$4:$C$251,$B391,'PAAAS 2022'!$T$4:$T$251)</f>
        <v>0</v>
      </c>
      <c r="F391" s="102">
        <f>SUMIF('PAAAS 2022'!$C$4:$C$251,$B391,'PAAAS 2022'!$U$4:$U$251)</f>
        <v>0</v>
      </c>
      <c r="G391" s="102">
        <f>SUMIF('PAAAS 2022'!$C$4:$C$251,$B391,'PAAAS 2022'!$V$4:$V$251)</f>
        <v>0</v>
      </c>
      <c r="H391" s="102">
        <f>SUMIF('PAAAS 2022'!$C$4:$C$251,$B391,'PAAAS 2022'!$W$4:$W$251)</f>
        <v>0</v>
      </c>
      <c r="I391" s="102">
        <f>SUMIF('PAAAS 2022'!$C$4:$C$251,$B391,'PAAAS 2022'!$X$4:$X$251)</f>
        <v>0</v>
      </c>
      <c r="J391" s="102">
        <f>SUMIF('PAAAS 2022'!$C$4:$C$251,$B391,'PAAAS 2022'!$Y$4:$Y$251)</f>
        <v>0</v>
      </c>
      <c r="K391" s="106">
        <f t="shared" si="7"/>
        <v>0</v>
      </c>
      <c r="L391" s="108">
        <f t="shared" si="11"/>
        <v>0</v>
      </c>
      <c r="M391" s="103"/>
      <c r="N391" s="108">
        <f t="shared" si="9"/>
        <v>0</v>
      </c>
      <c r="O391" s="108">
        <f t="shared" si="10"/>
        <v>0</v>
      </c>
      <c r="P391" s="92"/>
      <c r="Q391" s="92"/>
      <c r="R391" s="92"/>
      <c r="S391" s="92"/>
      <c r="T391" s="92"/>
      <c r="U391" s="92"/>
      <c r="V391" s="92"/>
    </row>
    <row r="392" spans="1:22" ht="12" customHeight="1" x14ac:dyDescent="0.25">
      <c r="A392" s="52">
        <v>7</v>
      </c>
      <c r="B392" s="52">
        <v>7471</v>
      </c>
      <c r="C392" s="53" t="s">
        <v>484</v>
      </c>
      <c r="D392" s="102">
        <f>SUMIF('PAAAS 2022'!$C$4:$C$251,$B392,'PAAAS 2022'!$S$4:$S$251)</f>
        <v>0</v>
      </c>
      <c r="E392" s="102">
        <f>SUMIF('PAAAS 2022'!$C$4:$C$251,$B392,'PAAAS 2022'!$T$4:$T$251)</f>
        <v>0</v>
      </c>
      <c r="F392" s="102">
        <f>SUMIF('PAAAS 2022'!$C$4:$C$251,$B392,'PAAAS 2022'!$U$4:$U$251)</f>
        <v>0</v>
      </c>
      <c r="G392" s="102">
        <f>SUMIF('PAAAS 2022'!$C$4:$C$251,$B392,'PAAAS 2022'!$V$4:$V$251)</f>
        <v>0</v>
      </c>
      <c r="H392" s="102">
        <f>SUMIF('PAAAS 2022'!$C$4:$C$251,$B392,'PAAAS 2022'!$W$4:$W$251)</f>
        <v>0</v>
      </c>
      <c r="I392" s="102">
        <f>SUMIF('PAAAS 2022'!$C$4:$C$251,$B392,'PAAAS 2022'!$X$4:$X$251)</f>
        <v>0</v>
      </c>
      <c r="J392" s="102">
        <f>SUMIF('PAAAS 2022'!$C$4:$C$251,$B392,'PAAAS 2022'!$Y$4:$Y$251)</f>
        <v>0</v>
      </c>
      <c r="K392" s="106">
        <f t="shared" si="7"/>
        <v>0</v>
      </c>
      <c r="L392" s="108">
        <f t="shared" si="11"/>
        <v>0</v>
      </c>
      <c r="M392" s="103"/>
      <c r="N392" s="108">
        <f t="shared" si="9"/>
        <v>0</v>
      </c>
      <c r="O392" s="108">
        <f t="shared" si="10"/>
        <v>0</v>
      </c>
      <c r="P392" s="92"/>
      <c r="Q392" s="92"/>
      <c r="R392" s="92"/>
      <c r="S392" s="92"/>
      <c r="T392" s="92"/>
      <c r="U392" s="92"/>
      <c r="V392" s="92"/>
    </row>
    <row r="393" spans="1:22" ht="12" customHeight="1" x14ac:dyDescent="0.25">
      <c r="A393" s="52">
        <v>7</v>
      </c>
      <c r="B393" s="52">
        <v>7481</v>
      </c>
      <c r="C393" s="53" t="s">
        <v>485</v>
      </c>
      <c r="D393" s="102">
        <f>SUMIF('PAAAS 2022'!$C$4:$C$251,$B393,'PAAAS 2022'!$S$4:$S$251)</f>
        <v>0</v>
      </c>
      <c r="E393" s="102">
        <f>SUMIF('PAAAS 2022'!$C$4:$C$251,$B393,'PAAAS 2022'!$T$4:$T$251)</f>
        <v>0</v>
      </c>
      <c r="F393" s="102">
        <f>SUMIF('PAAAS 2022'!$C$4:$C$251,$B393,'PAAAS 2022'!$U$4:$U$251)</f>
        <v>0</v>
      </c>
      <c r="G393" s="102">
        <f>SUMIF('PAAAS 2022'!$C$4:$C$251,$B393,'PAAAS 2022'!$V$4:$V$251)</f>
        <v>0</v>
      </c>
      <c r="H393" s="102">
        <f>SUMIF('PAAAS 2022'!$C$4:$C$251,$B393,'PAAAS 2022'!$W$4:$W$251)</f>
        <v>0</v>
      </c>
      <c r="I393" s="102">
        <f>SUMIF('PAAAS 2022'!$C$4:$C$251,$B393,'PAAAS 2022'!$X$4:$X$251)</f>
        <v>0</v>
      </c>
      <c r="J393" s="102">
        <f>SUMIF('PAAAS 2022'!$C$4:$C$251,$B393,'PAAAS 2022'!$Y$4:$Y$251)</f>
        <v>0</v>
      </c>
      <c r="K393" s="106">
        <f t="shared" si="7"/>
        <v>0</v>
      </c>
      <c r="L393" s="108">
        <f t="shared" si="11"/>
        <v>0</v>
      </c>
      <c r="M393" s="103"/>
      <c r="N393" s="108">
        <f t="shared" si="9"/>
        <v>0</v>
      </c>
      <c r="O393" s="108">
        <f t="shared" si="10"/>
        <v>0</v>
      </c>
      <c r="P393" s="92"/>
      <c r="Q393" s="92"/>
      <c r="R393" s="92"/>
      <c r="S393" s="92"/>
      <c r="T393" s="92"/>
      <c r="U393" s="92"/>
      <c r="V393" s="92"/>
    </row>
    <row r="394" spans="1:22" ht="12" customHeight="1" x14ac:dyDescent="0.25">
      <c r="A394" s="52">
        <v>7</v>
      </c>
      <c r="B394" s="52">
        <v>7491</v>
      </c>
      <c r="C394" s="53" t="s">
        <v>486</v>
      </c>
      <c r="D394" s="102">
        <f>SUMIF('PAAAS 2022'!$C$4:$C$251,$B394,'PAAAS 2022'!$S$4:$S$251)</f>
        <v>0</v>
      </c>
      <c r="E394" s="102">
        <f>SUMIF('PAAAS 2022'!$C$4:$C$251,$B394,'PAAAS 2022'!$T$4:$T$251)</f>
        <v>0</v>
      </c>
      <c r="F394" s="102">
        <f>SUMIF('PAAAS 2022'!$C$4:$C$251,$B394,'PAAAS 2022'!$U$4:$U$251)</f>
        <v>0</v>
      </c>
      <c r="G394" s="102">
        <f>SUMIF('PAAAS 2022'!$C$4:$C$251,$B394,'PAAAS 2022'!$V$4:$V$251)</f>
        <v>0</v>
      </c>
      <c r="H394" s="102">
        <f>SUMIF('PAAAS 2022'!$C$4:$C$251,$B394,'PAAAS 2022'!$W$4:$W$251)</f>
        <v>0</v>
      </c>
      <c r="I394" s="102">
        <f>SUMIF('PAAAS 2022'!$C$4:$C$251,$B394,'PAAAS 2022'!$X$4:$X$251)</f>
        <v>0</v>
      </c>
      <c r="J394" s="102">
        <f>SUMIF('PAAAS 2022'!$C$4:$C$251,$B394,'PAAAS 2022'!$Y$4:$Y$251)</f>
        <v>0</v>
      </c>
      <c r="K394" s="106">
        <f t="shared" si="7"/>
        <v>0</v>
      </c>
      <c r="L394" s="108">
        <f t="shared" si="11"/>
        <v>0</v>
      </c>
      <c r="M394" s="103"/>
      <c r="N394" s="108">
        <f t="shared" si="9"/>
        <v>0</v>
      </c>
      <c r="O394" s="108">
        <f t="shared" si="10"/>
        <v>0</v>
      </c>
      <c r="P394" s="92"/>
      <c r="Q394" s="92"/>
      <c r="R394" s="92"/>
      <c r="S394" s="92"/>
      <c r="T394" s="92"/>
      <c r="U394" s="92"/>
      <c r="V394" s="92"/>
    </row>
    <row r="395" spans="1:22" ht="12" customHeight="1" x14ac:dyDescent="0.25">
      <c r="A395" s="52">
        <v>7</v>
      </c>
      <c r="B395" s="52">
        <v>7511</v>
      </c>
      <c r="C395" s="53" t="s">
        <v>487</v>
      </c>
      <c r="D395" s="102">
        <f>SUMIF('PAAAS 2022'!$C$4:$C$251,$B395,'PAAAS 2022'!$S$4:$S$251)</f>
        <v>0</v>
      </c>
      <c r="E395" s="102">
        <f>SUMIF('PAAAS 2022'!$C$4:$C$251,$B395,'PAAAS 2022'!$T$4:$T$251)</f>
        <v>0</v>
      </c>
      <c r="F395" s="102">
        <f>SUMIF('PAAAS 2022'!$C$4:$C$251,$B395,'PAAAS 2022'!$U$4:$U$251)</f>
        <v>0</v>
      </c>
      <c r="G395" s="102">
        <f>SUMIF('PAAAS 2022'!$C$4:$C$251,$B395,'PAAAS 2022'!$V$4:$V$251)</f>
        <v>0</v>
      </c>
      <c r="H395" s="102">
        <f>SUMIF('PAAAS 2022'!$C$4:$C$251,$B395,'PAAAS 2022'!$W$4:$W$251)</f>
        <v>0</v>
      </c>
      <c r="I395" s="102">
        <f>SUMIF('PAAAS 2022'!$C$4:$C$251,$B395,'PAAAS 2022'!$X$4:$X$251)</f>
        <v>0</v>
      </c>
      <c r="J395" s="102">
        <f>SUMIF('PAAAS 2022'!$C$4:$C$251,$B395,'PAAAS 2022'!$Y$4:$Y$251)</f>
        <v>0</v>
      </c>
      <c r="K395" s="106">
        <f t="shared" si="7"/>
        <v>0</v>
      </c>
      <c r="L395" s="108">
        <f t="shared" si="11"/>
        <v>0</v>
      </c>
      <c r="M395" s="103"/>
      <c r="N395" s="108">
        <f t="shared" si="9"/>
        <v>0</v>
      </c>
      <c r="O395" s="108">
        <f t="shared" si="10"/>
        <v>0</v>
      </c>
      <c r="P395" s="92"/>
      <c r="Q395" s="92"/>
      <c r="R395" s="92"/>
      <c r="S395" s="92"/>
      <c r="T395" s="92"/>
      <c r="U395" s="92"/>
      <c r="V395" s="92"/>
    </row>
    <row r="396" spans="1:22" ht="12" customHeight="1" x14ac:dyDescent="0.25">
      <c r="A396" s="52">
        <v>7</v>
      </c>
      <c r="B396" s="52">
        <v>7521</v>
      </c>
      <c r="C396" s="53" t="s">
        <v>488</v>
      </c>
      <c r="D396" s="102">
        <f>SUMIF('PAAAS 2022'!$C$4:$C$251,$B396,'PAAAS 2022'!$S$4:$S$251)</f>
        <v>0</v>
      </c>
      <c r="E396" s="102">
        <f>SUMIF('PAAAS 2022'!$C$4:$C$251,$B396,'PAAAS 2022'!$T$4:$T$251)</f>
        <v>0</v>
      </c>
      <c r="F396" s="102">
        <f>SUMIF('PAAAS 2022'!$C$4:$C$251,$B396,'PAAAS 2022'!$U$4:$U$251)</f>
        <v>0</v>
      </c>
      <c r="G396" s="102">
        <f>SUMIF('PAAAS 2022'!$C$4:$C$251,$B396,'PAAAS 2022'!$V$4:$V$251)</f>
        <v>0</v>
      </c>
      <c r="H396" s="102">
        <f>SUMIF('PAAAS 2022'!$C$4:$C$251,$B396,'PAAAS 2022'!$W$4:$W$251)</f>
        <v>0</v>
      </c>
      <c r="I396" s="102">
        <f>SUMIF('PAAAS 2022'!$C$4:$C$251,$B396,'PAAAS 2022'!$X$4:$X$251)</f>
        <v>0</v>
      </c>
      <c r="J396" s="102">
        <f>SUMIF('PAAAS 2022'!$C$4:$C$251,$B396,'PAAAS 2022'!$Y$4:$Y$251)</f>
        <v>0</v>
      </c>
      <c r="K396" s="106">
        <f t="shared" si="7"/>
        <v>0</v>
      </c>
      <c r="L396" s="108">
        <f t="shared" si="11"/>
        <v>0</v>
      </c>
      <c r="M396" s="103"/>
      <c r="N396" s="108">
        <f t="shared" si="9"/>
        <v>0</v>
      </c>
      <c r="O396" s="108">
        <f t="shared" si="10"/>
        <v>0</v>
      </c>
      <c r="P396" s="92"/>
      <c r="Q396" s="92"/>
      <c r="R396" s="92"/>
      <c r="S396" s="92"/>
      <c r="T396" s="92"/>
      <c r="U396" s="92"/>
      <c r="V396" s="92"/>
    </row>
    <row r="397" spans="1:22" ht="12" customHeight="1" x14ac:dyDescent="0.25">
      <c r="A397" s="52">
        <v>7</v>
      </c>
      <c r="B397" s="52">
        <v>7531</v>
      </c>
      <c r="C397" s="53" t="s">
        <v>489</v>
      </c>
      <c r="D397" s="102">
        <f>SUMIF('PAAAS 2022'!$C$4:$C$251,$B397,'PAAAS 2022'!$S$4:$S$251)</f>
        <v>0</v>
      </c>
      <c r="E397" s="102">
        <f>SUMIF('PAAAS 2022'!$C$4:$C$251,$B397,'PAAAS 2022'!$T$4:$T$251)</f>
        <v>0</v>
      </c>
      <c r="F397" s="102">
        <f>SUMIF('PAAAS 2022'!$C$4:$C$251,$B397,'PAAAS 2022'!$U$4:$U$251)</f>
        <v>0</v>
      </c>
      <c r="G397" s="102">
        <f>SUMIF('PAAAS 2022'!$C$4:$C$251,$B397,'PAAAS 2022'!$V$4:$V$251)</f>
        <v>0</v>
      </c>
      <c r="H397" s="102">
        <f>SUMIF('PAAAS 2022'!$C$4:$C$251,$B397,'PAAAS 2022'!$W$4:$W$251)</f>
        <v>0</v>
      </c>
      <c r="I397" s="102">
        <f>SUMIF('PAAAS 2022'!$C$4:$C$251,$B397,'PAAAS 2022'!$X$4:$X$251)</f>
        <v>0</v>
      </c>
      <c r="J397" s="102">
        <f>SUMIF('PAAAS 2022'!$C$4:$C$251,$B397,'PAAAS 2022'!$Y$4:$Y$251)</f>
        <v>0</v>
      </c>
      <c r="K397" s="106">
        <f t="shared" si="7"/>
        <v>0</v>
      </c>
      <c r="L397" s="108">
        <f t="shared" si="11"/>
        <v>0</v>
      </c>
      <c r="M397" s="103"/>
      <c r="N397" s="108">
        <f t="shared" si="9"/>
        <v>0</v>
      </c>
      <c r="O397" s="108">
        <f t="shared" si="10"/>
        <v>0</v>
      </c>
      <c r="P397" s="92"/>
      <c r="Q397" s="92"/>
      <c r="R397" s="92"/>
      <c r="S397" s="92"/>
      <c r="T397" s="92"/>
      <c r="U397" s="92"/>
      <c r="V397" s="92"/>
    </row>
    <row r="398" spans="1:22" ht="12" customHeight="1" x14ac:dyDescent="0.25">
      <c r="A398" s="52">
        <v>7</v>
      </c>
      <c r="B398" s="52">
        <v>7541</v>
      </c>
      <c r="C398" s="53" t="s">
        <v>490</v>
      </c>
      <c r="D398" s="102">
        <f>SUMIF('PAAAS 2022'!$C$4:$C$251,$B398,'PAAAS 2022'!$S$4:$S$251)</f>
        <v>0</v>
      </c>
      <c r="E398" s="102">
        <f>SUMIF('PAAAS 2022'!$C$4:$C$251,$B398,'PAAAS 2022'!$T$4:$T$251)</f>
        <v>0</v>
      </c>
      <c r="F398" s="102">
        <f>SUMIF('PAAAS 2022'!$C$4:$C$251,$B398,'PAAAS 2022'!$U$4:$U$251)</f>
        <v>0</v>
      </c>
      <c r="G398" s="102">
        <f>SUMIF('PAAAS 2022'!$C$4:$C$251,$B398,'PAAAS 2022'!$V$4:$V$251)</f>
        <v>0</v>
      </c>
      <c r="H398" s="102">
        <f>SUMIF('PAAAS 2022'!$C$4:$C$251,$B398,'PAAAS 2022'!$W$4:$W$251)</f>
        <v>0</v>
      </c>
      <c r="I398" s="102">
        <f>SUMIF('PAAAS 2022'!$C$4:$C$251,$B398,'PAAAS 2022'!$X$4:$X$251)</f>
        <v>0</v>
      </c>
      <c r="J398" s="102">
        <f>SUMIF('PAAAS 2022'!$C$4:$C$251,$B398,'PAAAS 2022'!$Y$4:$Y$251)</f>
        <v>0</v>
      </c>
      <c r="K398" s="106">
        <f t="shared" si="7"/>
        <v>0</v>
      </c>
      <c r="L398" s="108">
        <f t="shared" si="11"/>
        <v>0</v>
      </c>
      <c r="M398" s="103"/>
      <c r="N398" s="108">
        <f t="shared" si="9"/>
        <v>0</v>
      </c>
      <c r="O398" s="108">
        <f t="shared" si="10"/>
        <v>0</v>
      </c>
      <c r="P398" s="92"/>
      <c r="Q398" s="92"/>
      <c r="R398" s="92"/>
      <c r="S398" s="92"/>
      <c r="T398" s="92"/>
      <c r="U398" s="92"/>
      <c r="V398" s="92"/>
    </row>
    <row r="399" spans="1:22" ht="12" customHeight="1" x14ac:dyDescent="0.25">
      <c r="A399" s="52">
        <v>7</v>
      </c>
      <c r="B399" s="52">
        <v>7551</v>
      </c>
      <c r="C399" s="53" t="s">
        <v>491</v>
      </c>
      <c r="D399" s="102">
        <f>SUMIF('PAAAS 2022'!$C$4:$C$251,$B399,'PAAAS 2022'!$S$4:$S$251)</f>
        <v>0</v>
      </c>
      <c r="E399" s="102">
        <f>SUMIF('PAAAS 2022'!$C$4:$C$251,$B399,'PAAAS 2022'!$T$4:$T$251)</f>
        <v>0</v>
      </c>
      <c r="F399" s="102">
        <f>SUMIF('PAAAS 2022'!$C$4:$C$251,$B399,'PAAAS 2022'!$U$4:$U$251)</f>
        <v>0</v>
      </c>
      <c r="G399" s="102">
        <f>SUMIF('PAAAS 2022'!$C$4:$C$251,$B399,'PAAAS 2022'!$V$4:$V$251)</f>
        <v>0</v>
      </c>
      <c r="H399" s="102">
        <f>SUMIF('PAAAS 2022'!$C$4:$C$251,$B399,'PAAAS 2022'!$W$4:$W$251)</f>
        <v>0</v>
      </c>
      <c r="I399" s="102">
        <f>SUMIF('PAAAS 2022'!$C$4:$C$251,$B399,'PAAAS 2022'!$X$4:$X$251)</f>
        <v>0</v>
      </c>
      <c r="J399" s="102">
        <f>SUMIF('PAAAS 2022'!$C$4:$C$251,$B399,'PAAAS 2022'!$Y$4:$Y$251)</f>
        <v>0</v>
      </c>
      <c r="K399" s="106">
        <f t="shared" si="7"/>
        <v>0</v>
      </c>
      <c r="L399" s="108">
        <f t="shared" si="11"/>
        <v>0</v>
      </c>
      <c r="M399" s="103"/>
      <c r="N399" s="108">
        <f t="shared" si="9"/>
        <v>0</v>
      </c>
      <c r="O399" s="108">
        <f t="shared" si="10"/>
        <v>0</v>
      </c>
      <c r="P399" s="92"/>
      <c r="Q399" s="92"/>
      <c r="R399" s="92"/>
      <c r="S399" s="92"/>
      <c r="T399" s="92"/>
      <c r="U399" s="92"/>
      <c r="V399" s="92"/>
    </row>
    <row r="400" spans="1:22" ht="12" customHeight="1" x14ac:dyDescent="0.25">
      <c r="A400" s="52">
        <v>7</v>
      </c>
      <c r="B400" s="52">
        <v>7561</v>
      </c>
      <c r="C400" s="53" t="s">
        <v>492</v>
      </c>
      <c r="D400" s="102">
        <f>SUMIF('PAAAS 2022'!$C$4:$C$251,$B400,'PAAAS 2022'!$S$4:$S$251)</f>
        <v>0</v>
      </c>
      <c r="E400" s="102">
        <f>SUMIF('PAAAS 2022'!$C$4:$C$251,$B400,'PAAAS 2022'!$T$4:$T$251)</f>
        <v>0</v>
      </c>
      <c r="F400" s="102">
        <f>SUMIF('PAAAS 2022'!$C$4:$C$251,$B400,'PAAAS 2022'!$U$4:$U$251)</f>
        <v>0</v>
      </c>
      <c r="G400" s="102">
        <f>SUMIF('PAAAS 2022'!$C$4:$C$251,$B400,'PAAAS 2022'!$V$4:$V$251)</f>
        <v>0</v>
      </c>
      <c r="H400" s="102">
        <f>SUMIF('PAAAS 2022'!$C$4:$C$251,$B400,'PAAAS 2022'!$W$4:$W$251)</f>
        <v>0</v>
      </c>
      <c r="I400" s="102">
        <f>SUMIF('PAAAS 2022'!$C$4:$C$251,$B400,'PAAAS 2022'!$X$4:$X$251)</f>
        <v>0</v>
      </c>
      <c r="J400" s="102">
        <f>SUMIF('PAAAS 2022'!$C$4:$C$251,$B400,'PAAAS 2022'!$Y$4:$Y$251)</f>
        <v>0</v>
      </c>
      <c r="K400" s="106">
        <f t="shared" si="7"/>
        <v>0</v>
      </c>
      <c r="L400" s="108">
        <f t="shared" si="11"/>
        <v>0</v>
      </c>
      <c r="M400" s="103"/>
      <c r="N400" s="108">
        <f t="shared" si="9"/>
        <v>0</v>
      </c>
      <c r="O400" s="108">
        <f t="shared" si="10"/>
        <v>0</v>
      </c>
      <c r="P400" s="92"/>
      <c r="Q400" s="92"/>
      <c r="R400" s="92"/>
      <c r="S400" s="92"/>
      <c r="T400" s="92"/>
      <c r="U400" s="92"/>
      <c r="V400" s="92"/>
    </row>
    <row r="401" spans="1:22" ht="12" customHeight="1" x14ac:dyDescent="0.25">
      <c r="A401" s="52">
        <v>7</v>
      </c>
      <c r="B401" s="52">
        <v>7562</v>
      </c>
      <c r="C401" s="53" t="s">
        <v>493</v>
      </c>
      <c r="D401" s="102">
        <f>SUMIF('PAAAS 2022'!$C$4:$C$251,$B401,'PAAAS 2022'!$S$4:$S$251)</f>
        <v>0</v>
      </c>
      <c r="E401" s="102">
        <f>SUMIF('PAAAS 2022'!$C$4:$C$251,$B401,'PAAAS 2022'!$T$4:$T$251)</f>
        <v>0</v>
      </c>
      <c r="F401" s="102">
        <f>SUMIF('PAAAS 2022'!$C$4:$C$251,$B401,'PAAAS 2022'!$U$4:$U$251)</f>
        <v>0</v>
      </c>
      <c r="G401" s="102">
        <f>SUMIF('PAAAS 2022'!$C$4:$C$251,$B401,'PAAAS 2022'!$V$4:$V$251)</f>
        <v>0</v>
      </c>
      <c r="H401" s="102">
        <f>SUMIF('PAAAS 2022'!$C$4:$C$251,$B401,'PAAAS 2022'!$W$4:$W$251)</f>
        <v>0</v>
      </c>
      <c r="I401" s="102">
        <f>SUMIF('PAAAS 2022'!$C$4:$C$251,$B401,'PAAAS 2022'!$X$4:$X$251)</f>
        <v>0</v>
      </c>
      <c r="J401" s="102">
        <f>SUMIF('PAAAS 2022'!$C$4:$C$251,$B401,'PAAAS 2022'!$Y$4:$Y$251)</f>
        <v>0</v>
      </c>
      <c r="K401" s="106">
        <f t="shared" si="7"/>
        <v>0</v>
      </c>
      <c r="L401" s="108">
        <f t="shared" si="11"/>
        <v>0</v>
      </c>
      <c r="M401" s="103"/>
      <c r="N401" s="108">
        <f t="shared" si="9"/>
        <v>0</v>
      </c>
      <c r="O401" s="108">
        <f t="shared" si="10"/>
        <v>0</v>
      </c>
      <c r="P401" s="92"/>
      <c r="Q401" s="92"/>
      <c r="R401" s="92"/>
      <c r="S401" s="92"/>
      <c r="T401" s="92"/>
      <c r="U401" s="92"/>
      <c r="V401" s="92"/>
    </row>
    <row r="402" spans="1:22" ht="12" customHeight="1" x14ac:dyDescent="0.25">
      <c r="A402" s="52">
        <v>7</v>
      </c>
      <c r="B402" s="52">
        <v>7571</v>
      </c>
      <c r="C402" s="53" t="s">
        <v>494</v>
      </c>
      <c r="D402" s="102">
        <f>SUMIF('PAAAS 2022'!$C$4:$C$251,$B402,'PAAAS 2022'!$S$4:$S$251)</f>
        <v>0</v>
      </c>
      <c r="E402" s="102">
        <f>SUMIF('PAAAS 2022'!$C$4:$C$251,$B402,'PAAAS 2022'!$T$4:$T$251)</f>
        <v>0</v>
      </c>
      <c r="F402" s="102">
        <f>SUMIF('PAAAS 2022'!$C$4:$C$251,$B402,'PAAAS 2022'!$U$4:$U$251)</f>
        <v>0</v>
      </c>
      <c r="G402" s="102">
        <f>SUMIF('PAAAS 2022'!$C$4:$C$251,$B402,'PAAAS 2022'!$V$4:$V$251)</f>
        <v>0</v>
      </c>
      <c r="H402" s="102">
        <f>SUMIF('PAAAS 2022'!$C$4:$C$251,$B402,'PAAAS 2022'!$W$4:$W$251)</f>
        <v>0</v>
      </c>
      <c r="I402" s="102">
        <f>SUMIF('PAAAS 2022'!$C$4:$C$251,$B402,'PAAAS 2022'!$X$4:$X$251)</f>
        <v>0</v>
      </c>
      <c r="J402" s="102">
        <f>SUMIF('PAAAS 2022'!$C$4:$C$251,$B402,'PAAAS 2022'!$Y$4:$Y$251)</f>
        <v>0</v>
      </c>
      <c r="K402" s="106">
        <f t="shared" si="7"/>
        <v>0</v>
      </c>
      <c r="L402" s="108">
        <f t="shared" si="11"/>
        <v>0</v>
      </c>
      <c r="M402" s="103"/>
      <c r="N402" s="108">
        <f t="shared" si="9"/>
        <v>0</v>
      </c>
      <c r="O402" s="108">
        <f t="shared" si="10"/>
        <v>0</v>
      </c>
      <c r="P402" s="92"/>
      <c r="Q402" s="92"/>
      <c r="R402" s="92"/>
      <c r="S402" s="92"/>
      <c r="T402" s="92"/>
      <c r="U402" s="92"/>
      <c r="V402" s="92"/>
    </row>
    <row r="403" spans="1:22" ht="12" customHeight="1" x14ac:dyDescent="0.25">
      <c r="A403" s="52">
        <v>7</v>
      </c>
      <c r="B403" s="52">
        <v>7581</v>
      </c>
      <c r="C403" s="53" t="s">
        <v>495</v>
      </c>
      <c r="D403" s="102">
        <f>SUMIF('PAAAS 2022'!$C$4:$C$251,$B403,'PAAAS 2022'!$S$4:$S$251)</f>
        <v>0</v>
      </c>
      <c r="E403" s="102">
        <f>SUMIF('PAAAS 2022'!$C$4:$C$251,$B403,'PAAAS 2022'!$T$4:$T$251)</f>
        <v>0</v>
      </c>
      <c r="F403" s="102">
        <f>SUMIF('PAAAS 2022'!$C$4:$C$251,$B403,'PAAAS 2022'!$U$4:$U$251)</f>
        <v>0</v>
      </c>
      <c r="G403" s="102">
        <f>SUMIF('PAAAS 2022'!$C$4:$C$251,$B403,'PAAAS 2022'!$V$4:$V$251)</f>
        <v>0</v>
      </c>
      <c r="H403" s="102">
        <f>SUMIF('PAAAS 2022'!$C$4:$C$251,$B403,'PAAAS 2022'!$W$4:$W$251)</f>
        <v>0</v>
      </c>
      <c r="I403" s="102">
        <f>SUMIF('PAAAS 2022'!$C$4:$C$251,$B403,'PAAAS 2022'!$X$4:$X$251)</f>
        <v>0</v>
      </c>
      <c r="J403" s="102">
        <f>SUMIF('PAAAS 2022'!$C$4:$C$251,$B403,'PAAAS 2022'!$Y$4:$Y$251)</f>
        <v>0</v>
      </c>
      <c r="K403" s="106">
        <f t="shared" si="7"/>
        <v>0</v>
      </c>
      <c r="L403" s="108">
        <f t="shared" si="11"/>
        <v>0</v>
      </c>
      <c r="M403" s="103"/>
      <c r="N403" s="108">
        <f t="shared" si="9"/>
        <v>0</v>
      </c>
      <c r="O403" s="108">
        <f t="shared" si="10"/>
        <v>0</v>
      </c>
      <c r="P403" s="92"/>
      <c r="Q403" s="92"/>
      <c r="R403" s="92"/>
      <c r="S403" s="92"/>
      <c r="T403" s="92"/>
      <c r="U403" s="92"/>
      <c r="V403" s="92"/>
    </row>
    <row r="404" spans="1:22" ht="12" customHeight="1" x14ac:dyDescent="0.25">
      <c r="A404" s="52">
        <v>7</v>
      </c>
      <c r="B404" s="52">
        <v>7591</v>
      </c>
      <c r="C404" s="53" t="s">
        <v>496</v>
      </c>
      <c r="D404" s="102">
        <f>SUMIF('PAAAS 2022'!$C$4:$C$251,$B404,'PAAAS 2022'!$S$4:$S$251)</f>
        <v>0</v>
      </c>
      <c r="E404" s="102">
        <f>SUMIF('PAAAS 2022'!$C$4:$C$251,$B404,'PAAAS 2022'!$T$4:$T$251)</f>
        <v>0</v>
      </c>
      <c r="F404" s="102">
        <f>SUMIF('PAAAS 2022'!$C$4:$C$251,$B404,'PAAAS 2022'!$U$4:$U$251)</f>
        <v>0</v>
      </c>
      <c r="G404" s="102">
        <f>SUMIF('PAAAS 2022'!$C$4:$C$251,$B404,'PAAAS 2022'!$V$4:$V$251)</f>
        <v>0</v>
      </c>
      <c r="H404" s="102">
        <f>SUMIF('PAAAS 2022'!$C$4:$C$251,$B404,'PAAAS 2022'!$W$4:$W$251)</f>
        <v>0</v>
      </c>
      <c r="I404" s="102">
        <f>SUMIF('PAAAS 2022'!$C$4:$C$251,$B404,'PAAAS 2022'!$X$4:$X$251)</f>
        <v>0</v>
      </c>
      <c r="J404" s="102">
        <f>SUMIF('PAAAS 2022'!$C$4:$C$251,$B404,'PAAAS 2022'!$Y$4:$Y$251)</f>
        <v>0</v>
      </c>
      <c r="K404" s="106">
        <f t="shared" si="7"/>
        <v>0</v>
      </c>
      <c r="L404" s="108">
        <f t="shared" si="11"/>
        <v>0</v>
      </c>
      <c r="M404" s="103"/>
      <c r="N404" s="108">
        <f t="shared" si="9"/>
        <v>0</v>
      </c>
      <c r="O404" s="108">
        <f t="shared" si="10"/>
        <v>0</v>
      </c>
      <c r="P404" s="92"/>
      <c r="Q404" s="92"/>
      <c r="R404" s="92"/>
      <c r="S404" s="92"/>
      <c r="T404" s="92"/>
      <c r="U404" s="92"/>
      <c r="V404" s="92"/>
    </row>
    <row r="405" spans="1:22" ht="12" customHeight="1" x14ac:dyDescent="0.25">
      <c r="A405" s="52">
        <v>7</v>
      </c>
      <c r="B405" s="52">
        <v>7610</v>
      </c>
      <c r="C405" s="53" t="s">
        <v>497</v>
      </c>
      <c r="D405" s="102">
        <f>SUMIF('PAAAS 2022'!$C$4:$C$251,$B405,'PAAAS 2022'!$S$4:$S$251)</f>
        <v>0</v>
      </c>
      <c r="E405" s="102">
        <f>SUMIF('PAAAS 2022'!$C$4:$C$251,$B405,'PAAAS 2022'!$T$4:$T$251)</f>
        <v>0</v>
      </c>
      <c r="F405" s="102">
        <f>SUMIF('PAAAS 2022'!$C$4:$C$251,$B405,'PAAAS 2022'!$U$4:$U$251)</f>
        <v>0</v>
      </c>
      <c r="G405" s="102">
        <f>SUMIF('PAAAS 2022'!$C$4:$C$251,$B405,'PAAAS 2022'!$V$4:$V$251)</f>
        <v>0</v>
      </c>
      <c r="H405" s="102">
        <f>SUMIF('PAAAS 2022'!$C$4:$C$251,$B405,'PAAAS 2022'!$W$4:$W$251)</f>
        <v>0</v>
      </c>
      <c r="I405" s="102">
        <f>SUMIF('PAAAS 2022'!$C$4:$C$251,$B405,'PAAAS 2022'!$X$4:$X$251)</f>
        <v>0</v>
      </c>
      <c r="J405" s="102">
        <f>SUMIF('PAAAS 2022'!$C$4:$C$251,$B405,'PAAAS 2022'!$Y$4:$Y$251)</f>
        <v>0</v>
      </c>
      <c r="K405" s="106">
        <f t="shared" si="7"/>
        <v>0</v>
      </c>
      <c r="L405" s="108">
        <f t="shared" si="11"/>
        <v>0</v>
      </c>
      <c r="M405" s="103"/>
      <c r="N405" s="108">
        <f t="shared" si="9"/>
        <v>0</v>
      </c>
      <c r="O405" s="108">
        <f t="shared" si="10"/>
        <v>0</v>
      </c>
      <c r="P405" s="92"/>
      <c r="Q405" s="92"/>
      <c r="R405" s="92"/>
      <c r="S405" s="92"/>
      <c r="T405" s="92"/>
      <c r="U405" s="92"/>
      <c r="V405" s="92"/>
    </row>
    <row r="406" spans="1:22" ht="12" customHeight="1" x14ac:dyDescent="0.25">
      <c r="A406" s="52">
        <v>7</v>
      </c>
      <c r="B406" s="52">
        <v>7620</v>
      </c>
      <c r="C406" s="53" t="s">
        <v>498</v>
      </c>
      <c r="D406" s="102">
        <f>SUMIF('PAAAS 2022'!$C$4:$C$251,$B406,'PAAAS 2022'!$S$4:$S$251)</f>
        <v>0</v>
      </c>
      <c r="E406" s="102">
        <f>SUMIF('PAAAS 2022'!$C$4:$C$251,$B406,'PAAAS 2022'!$T$4:$T$251)</f>
        <v>0</v>
      </c>
      <c r="F406" s="102">
        <f>SUMIF('PAAAS 2022'!$C$4:$C$251,$B406,'PAAAS 2022'!$U$4:$U$251)</f>
        <v>0</v>
      </c>
      <c r="G406" s="102">
        <f>SUMIF('PAAAS 2022'!$C$4:$C$251,$B406,'PAAAS 2022'!$V$4:$V$251)</f>
        <v>0</v>
      </c>
      <c r="H406" s="102">
        <f>SUMIF('PAAAS 2022'!$C$4:$C$251,$B406,'PAAAS 2022'!$W$4:$W$251)</f>
        <v>0</v>
      </c>
      <c r="I406" s="102">
        <f>SUMIF('PAAAS 2022'!$C$4:$C$251,$B406,'PAAAS 2022'!$X$4:$X$251)</f>
        <v>0</v>
      </c>
      <c r="J406" s="102">
        <f>SUMIF('PAAAS 2022'!$C$4:$C$251,$B406,'PAAAS 2022'!$Y$4:$Y$251)</f>
        <v>0</v>
      </c>
      <c r="K406" s="106">
        <f t="shared" si="7"/>
        <v>0</v>
      </c>
      <c r="L406" s="108">
        <f t="shared" si="11"/>
        <v>0</v>
      </c>
      <c r="M406" s="103"/>
      <c r="N406" s="108">
        <f t="shared" si="9"/>
        <v>0</v>
      </c>
      <c r="O406" s="108">
        <f t="shared" si="10"/>
        <v>0</v>
      </c>
      <c r="P406" s="92"/>
      <c r="Q406" s="92"/>
      <c r="R406" s="92"/>
      <c r="S406" s="92"/>
      <c r="T406" s="92"/>
      <c r="U406" s="92"/>
      <c r="V406" s="92"/>
    </row>
    <row r="407" spans="1:22" ht="12" customHeight="1" x14ac:dyDescent="0.25">
      <c r="A407" s="52">
        <v>7</v>
      </c>
      <c r="B407" s="52">
        <v>7911</v>
      </c>
      <c r="C407" s="53" t="s">
        <v>499</v>
      </c>
      <c r="D407" s="102">
        <f>SUMIF('PAAAS 2022'!$C$4:$C$251,$B407,'PAAAS 2022'!$S$4:$S$251)</f>
        <v>0</v>
      </c>
      <c r="E407" s="102">
        <f>SUMIF('PAAAS 2022'!$C$4:$C$251,$B407,'PAAAS 2022'!$T$4:$T$251)</f>
        <v>0</v>
      </c>
      <c r="F407" s="102">
        <f>SUMIF('PAAAS 2022'!$C$4:$C$251,$B407,'PAAAS 2022'!$U$4:$U$251)</f>
        <v>0</v>
      </c>
      <c r="G407" s="102">
        <f>SUMIF('PAAAS 2022'!$C$4:$C$251,$B407,'PAAAS 2022'!$V$4:$V$251)</f>
        <v>0</v>
      </c>
      <c r="H407" s="102">
        <f>SUMIF('PAAAS 2022'!$C$4:$C$251,$B407,'PAAAS 2022'!$W$4:$W$251)</f>
        <v>0</v>
      </c>
      <c r="I407" s="102">
        <f>SUMIF('PAAAS 2022'!$C$4:$C$251,$B407,'PAAAS 2022'!$X$4:$X$251)</f>
        <v>0</v>
      </c>
      <c r="J407" s="102">
        <f>SUMIF('PAAAS 2022'!$C$4:$C$251,$B407,'PAAAS 2022'!$Y$4:$Y$251)</f>
        <v>0</v>
      </c>
      <c r="K407" s="106">
        <f t="shared" si="7"/>
        <v>0</v>
      </c>
      <c r="L407" s="108">
        <f t="shared" si="11"/>
        <v>0</v>
      </c>
      <c r="M407" s="103"/>
      <c r="N407" s="108">
        <f t="shared" si="9"/>
        <v>0</v>
      </c>
      <c r="O407" s="108">
        <f t="shared" si="10"/>
        <v>0</v>
      </c>
      <c r="P407" s="92"/>
      <c r="Q407" s="92"/>
      <c r="R407" s="92"/>
      <c r="S407" s="92"/>
      <c r="T407" s="92"/>
      <c r="U407" s="92"/>
      <c r="V407" s="92"/>
    </row>
    <row r="408" spans="1:22" ht="12" customHeight="1" x14ac:dyDescent="0.25">
      <c r="A408" s="52">
        <v>7</v>
      </c>
      <c r="B408" s="52">
        <v>7921</v>
      </c>
      <c r="C408" s="53" t="s">
        <v>500</v>
      </c>
      <c r="D408" s="102">
        <f>SUMIF('PAAAS 2022'!$C$4:$C$251,$B408,'PAAAS 2022'!$S$4:$S$251)</f>
        <v>0</v>
      </c>
      <c r="E408" s="102">
        <f>SUMIF('PAAAS 2022'!$C$4:$C$251,$B408,'PAAAS 2022'!$T$4:$T$251)</f>
        <v>0</v>
      </c>
      <c r="F408" s="102">
        <f>SUMIF('PAAAS 2022'!$C$4:$C$251,$B408,'PAAAS 2022'!$U$4:$U$251)</f>
        <v>0</v>
      </c>
      <c r="G408" s="102">
        <f>SUMIF('PAAAS 2022'!$C$4:$C$251,$B408,'PAAAS 2022'!$V$4:$V$251)</f>
        <v>0</v>
      </c>
      <c r="H408" s="102">
        <f>SUMIF('PAAAS 2022'!$C$4:$C$251,$B408,'PAAAS 2022'!$W$4:$W$251)</f>
        <v>0</v>
      </c>
      <c r="I408" s="102">
        <f>SUMIF('PAAAS 2022'!$C$4:$C$251,$B408,'PAAAS 2022'!$X$4:$X$251)</f>
        <v>0</v>
      </c>
      <c r="J408" s="102">
        <f>SUMIF('PAAAS 2022'!$C$4:$C$251,$B408,'PAAAS 2022'!$Y$4:$Y$251)</f>
        <v>0</v>
      </c>
      <c r="K408" s="106">
        <f t="shared" si="7"/>
        <v>0</v>
      </c>
      <c r="L408" s="108">
        <f t="shared" si="11"/>
        <v>0</v>
      </c>
      <c r="M408" s="103"/>
      <c r="N408" s="108">
        <f t="shared" si="9"/>
        <v>0</v>
      </c>
      <c r="O408" s="108">
        <f t="shared" si="10"/>
        <v>0</v>
      </c>
      <c r="P408" s="92"/>
      <c r="Q408" s="92"/>
      <c r="R408" s="92"/>
      <c r="S408" s="92"/>
      <c r="T408" s="92"/>
      <c r="U408" s="92"/>
      <c r="V408" s="92"/>
    </row>
    <row r="409" spans="1:22" ht="12" customHeight="1" x14ac:dyDescent="0.25">
      <c r="A409" s="52">
        <v>7</v>
      </c>
      <c r="B409" s="52">
        <v>7991</v>
      </c>
      <c r="C409" s="53" t="s">
        <v>501</v>
      </c>
      <c r="D409" s="102">
        <f>SUMIF('PAAAS 2022'!$C$4:$C$251,$B409,'PAAAS 2022'!$S$4:$S$251)</f>
        <v>0</v>
      </c>
      <c r="E409" s="102">
        <f>SUMIF('PAAAS 2022'!$C$4:$C$251,$B409,'PAAAS 2022'!$T$4:$T$251)</f>
        <v>0</v>
      </c>
      <c r="F409" s="102">
        <f>SUMIF('PAAAS 2022'!$C$4:$C$251,$B409,'PAAAS 2022'!$U$4:$U$251)</f>
        <v>0</v>
      </c>
      <c r="G409" s="102">
        <f>SUMIF('PAAAS 2022'!$C$4:$C$251,$B409,'PAAAS 2022'!$V$4:$V$251)</f>
        <v>0</v>
      </c>
      <c r="H409" s="102">
        <f>SUMIF('PAAAS 2022'!$C$4:$C$251,$B409,'PAAAS 2022'!$W$4:$W$251)</f>
        <v>0</v>
      </c>
      <c r="I409" s="102">
        <f>SUMIF('PAAAS 2022'!$C$4:$C$251,$B409,'PAAAS 2022'!$X$4:$X$251)</f>
        <v>0</v>
      </c>
      <c r="J409" s="102">
        <f>SUMIF('PAAAS 2022'!$C$4:$C$251,$B409,'PAAAS 2022'!$Y$4:$Y$251)</f>
        <v>0</v>
      </c>
      <c r="K409" s="106">
        <f t="shared" si="7"/>
        <v>0</v>
      </c>
      <c r="L409" s="108">
        <f t="shared" si="11"/>
        <v>0</v>
      </c>
      <c r="M409" s="103"/>
      <c r="N409" s="108">
        <f t="shared" si="9"/>
        <v>0</v>
      </c>
      <c r="O409" s="108">
        <f t="shared" si="10"/>
        <v>0</v>
      </c>
      <c r="P409" s="92"/>
      <c r="Q409" s="92"/>
      <c r="R409" s="92"/>
      <c r="S409" s="92"/>
      <c r="T409" s="92"/>
      <c r="U409" s="92"/>
      <c r="V409" s="92"/>
    </row>
    <row r="410" spans="1:22" ht="12" customHeight="1" x14ac:dyDescent="0.25">
      <c r="A410" s="52">
        <v>7</v>
      </c>
      <c r="B410" s="52">
        <v>7992</v>
      </c>
      <c r="C410" s="53" t="s">
        <v>502</v>
      </c>
      <c r="D410" s="102">
        <f>SUMIF('PAAAS 2022'!$C$4:$C$251,$B410,'PAAAS 2022'!$S$4:$S$251)</f>
        <v>0</v>
      </c>
      <c r="E410" s="102">
        <f>SUMIF('PAAAS 2022'!$C$4:$C$251,$B410,'PAAAS 2022'!$T$4:$T$251)</f>
        <v>0</v>
      </c>
      <c r="F410" s="102">
        <f>SUMIF('PAAAS 2022'!$C$4:$C$251,$B410,'PAAAS 2022'!$U$4:$U$251)</f>
        <v>0</v>
      </c>
      <c r="G410" s="102">
        <f>SUMIF('PAAAS 2022'!$C$4:$C$251,$B410,'PAAAS 2022'!$V$4:$V$251)</f>
        <v>0</v>
      </c>
      <c r="H410" s="102">
        <f>SUMIF('PAAAS 2022'!$C$4:$C$251,$B410,'PAAAS 2022'!$W$4:$W$251)</f>
        <v>0</v>
      </c>
      <c r="I410" s="102">
        <f>SUMIF('PAAAS 2022'!$C$4:$C$251,$B410,'PAAAS 2022'!$X$4:$X$251)</f>
        <v>0</v>
      </c>
      <c r="J410" s="102">
        <f>SUMIF('PAAAS 2022'!$C$4:$C$251,$B410,'PAAAS 2022'!$Y$4:$Y$251)</f>
        <v>0</v>
      </c>
      <c r="K410" s="106">
        <f t="shared" si="7"/>
        <v>0</v>
      </c>
      <c r="L410" s="108">
        <f t="shared" si="11"/>
        <v>0</v>
      </c>
      <c r="M410" s="103"/>
      <c r="N410" s="108">
        <f t="shared" si="9"/>
        <v>0</v>
      </c>
      <c r="O410" s="108">
        <f t="shared" si="10"/>
        <v>0</v>
      </c>
      <c r="P410" s="92"/>
      <c r="Q410" s="92"/>
      <c r="R410" s="92"/>
      <c r="S410" s="92"/>
      <c r="T410" s="92"/>
      <c r="U410" s="92"/>
      <c r="V410" s="92"/>
    </row>
    <row r="411" spans="1:22" ht="12" customHeight="1" x14ac:dyDescent="0.25">
      <c r="A411" s="52">
        <v>7</v>
      </c>
      <c r="B411" s="52">
        <v>7993</v>
      </c>
      <c r="C411" s="53" t="s">
        <v>503</v>
      </c>
      <c r="D411" s="102">
        <f>SUMIF('PAAAS 2022'!$C$4:$C$251,$B411,'PAAAS 2022'!$S$4:$S$251)</f>
        <v>0</v>
      </c>
      <c r="E411" s="102">
        <f>SUMIF('PAAAS 2022'!$C$4:$C$251,$B411,'PAAAS 2022'!$T$4:$T$251)</f>
        <v>0</v>
      </c>
      <c r="F411" s="102">
        <f>SUMIF('PAAAS 2022'!$C$4:$C$251,$B411,'PAAAS 2022'!$U$4:$U$251)</f>
        <v>0</v>
      </c>
      <c r="G411" s="102">
        <f>SUMIF('PAAAS 2022'!$C$4:$C$251,$B411,'PAAAS 2022'!$V$4:$V$251)</f>
        <v>0</v>
      </c>
      <c r="H411" s="102">
        <f>SUMIF('PAAAS 2022'!$C$4:$C$251,$B411,'PAAAS 2022'!$W$4:$W$251)</f>
        <v>0</v>
      </c>
      <c r="I411" s="102">
        <f>SUMIF('PAAAS 2022'!$C$4:$C$251,$B411,'PAAAS 2022'!$X$4:$X$251)</f>
        <v>0</v>
      </c>
      <c r="J411" s="102">
        <f>SUMIF('PAAAS 2022'!$C$4:$C$251,$B411,'PAAAS 2022'!$Y$4:$Y$251)</f>
        <v>0</v>
      </c>
      <c r="K411" s="106">
        <f t="shared" si="7"/>
        <v>0</v>
      </c>
      <c r="L411" s="108">
        <f t="shared" si="11"/>
        <v>0</v>
      </c>
      <c r="M411" s="103"/>
      <c r="N411" s="108">
        <f t="shared" si="9"/>
        <v>0</v>
      </c>
      <c r="O411" s="108">
        <f t="shared" si="10"/>
        <v>0</v>
      </c>
      <c r="P411" s="92"/>
      <c r="Q411" s="92"/>
      <c r="R411" s="92"/>
      <c r="S411" s="92"/>
      <c r="T411" s="92"/>
      <c r="U411" s="92"/>
      <c r="V411" s="92"/>
    </row>
    <row r="412" spans="1:22" ht="12" customHeight="1" x14ac:dyDescent="0.25">
      <c r="A412" s="52">
        <v>7</v>
      </c>
      <c r="B412" s="52">
        <v>7994</v>
      </c>
      <c r="C412" s="53" t="s">
        <v>504</v>
      </c>
      <c r="D412" s="102">
        <f>SUMIF('PAAAS 2022'!$C$4:$C$251,$B412,'PAAAS 2022'!$S$4:$S$251)</f>
        <v>0</v>
      </c>
      <c r="E412" s="102">
        <f>SUMIF('PAAAS 2022'!$C$4:$C$251,$B412,'PAAAS 2022'!$T$4:$T$251)</f>
        <v>0</v>
      </c>
      <c r="F412" s="102">
        <f>SUMIF('PAAAS 2022'!$C$4:$C$251,$B412,'PAAAS 2022'!$U$4:$U$251)</f>
        <v>0</v>
      </c>
      <c r="G412" s="102">
        <f>SUMIF('PAAAS 2022'!$C$4:$C$251,$B412,'PAAAS 2022'!$V$4:$V$251)</f>
        <v>0</v>
      </c>
      <c r="H412" s="102">
        <f>SUMIF('PAAAS 2022'!$C$4:$C$251,$B412,'PAAAS 2022'!$W$4:$W$251)</f>
        <v>0</v>
      </c>
      <c r="I412" s="102">
        <f>SUMIF('PAAAS 2022'!$C$4:$C$251,$B412,'PAAAS 2022'!$X$4:$X$251)</f>
        <v>0</v>
      </c>
      <c r="J412" s="102">
        <f>SUMIF('PAAAS 2022'!$C$4:$C$251,$B412,'PAAAS 2022'!$Y$4:$Y$251)</f>
        <v>0</v>
      </c>
      <c r="K412" s="106">
        <f t="shared" si="7"/>
        <v>0</v>
      </c>
      <c r="L412" s="108">
        <f t="shared" si="11"/>
        <v>0</v>
      </c>
      <c r="M412" s="103"/>
      <c r="N412" s="108">
        <f t="shared" si="9"/>
        <v>0</v>
      </c>
      <c r="O412" s="108">
        <f t="shared" si="10"/>
        <v>0</v>
      </c>
      <c r="P412" s="92"/>
      <c r="Q412" s="92"/>
      <c r="R412" s="92"/>
      <c r="S412" s="92"/>
      <c r="T412" s="92"/>
      <c r="U412" s="92"/>
      <c r="V412" s="92"/>
    </row>
    <row r="413" spans="1:22" ht="12" customHeight="1" x14ac:dyDescent="0.25">
      <c r="A413" s="52">
        <v>7</v>
      </c>
      <c r="B413" s="52">
        <v>7995</v>
      </c>
      <c r="C413" s="53" t="s">
        <v>505</v>
      </c>
      <c r="D413" s="102">
        <f>SUMIF('PAAAS 2022'!$C$4:$C$251,$B413,'PAAAS 2022'!$S$4:$S$251)</f>
        <v>0</v>
      </c>
      <c r="E413" s="102">
        <f>SUMIF('PAAAS 2022'!$C$4:$C$251,$B413,'PAAAS 2022'!$T$4:$T$251)</f>
        <v>0</v>
      </c>
      <c r="F413" s="102">
        <f>SUMIF('PAAAS 2022'!$C$4:$C$251,$B413,'PAAAS 2022'!$U$4:$U$251)</f>
        <v>0</v>
      </c>
      <c r="G413" s="102">
        <f>SUMIF('PAAAS 2022'!$C$4:$C$251,$B413,'PAAAS 2022'!$V$4:$V$251)</f>
        <v>0</v>
      </c>
      <c r="H413" s="102">
        <f>SUMIF('PAAAS 2022'!$C$4:$C$251,$B413,'PAAAS 2022'!$W$4:$W$251)</f>
        <v>0</v>
      </c>
      <c r="I413" s="102">
        <f>SUMIF('PAAAS 2022'!$C$4:$C$251,$B413,'PAAAS 2022'!$X$4:$X$251)</f>
        <v>0</v>
      </c>
      <c r="J413" s="102">
        <f>SUMIF('PAAAS 2022'!$C$4:$C$251,$B413,'PAAAS 2022'!$Y$4:$Y$251)</f>
        <v>0</v>
      </c>
      <c r="K413" s="106">
        <f t="shared" si="7"/>
        <v>0</v>
      </c>
      <c r="L413" s="108">
        <f t="shared" si="11"/>
        <v>0</v>
      </c>
      <c r="M413" s="103"/>
      <c r="N413" s="108">
        <f t="shared" si="9"/>
        <v>0</v>
      </c>
      <c r="O413" s="108">
        <f t="shared" si="10"/>
        <v>0</v>
      </c>
      <c r="P413" s="92"/>
      <c r="Q413" s="92"/>
      <c r="R413" s="92"/>
      <c r="S413" s="92"/>
      <c r="T413" s="92"/>
      <c r="U413" s="92"/>
      <c r="V413" s="92"/>
    </row>
    <row r="414" spans="1:22" ht="12" customHeight="1" x14ac:dyDescent="0.25">
      <c r="A414" s="52">
        <v>7</v>
      </c>
      <c r="B414" s="52">
        <v>7996</v>
      </c>
      <c r="C414" s="53" t="s">
        <v>506</v>
      </c>
      <c r="D414" s="102">
        <f>SUMIF('PAAAS 2022'!$C$4:$C$251,$B414,'PAAAS 2022'!$S$4:$S$251)</f>
        <v>0</v>
      </c>
      <c r="E414" s="102">
        <f>SUMIF('PAAAS 2022'!$C$4:$C$251,$B414,'PAAAS 2022'!$T$4:$T$251)</f>
        <v>0</v>
      </c>
      <c r="F414" s="102">
        <f>SUMIF('PAAAS 2022'!$C$4:$C$251,$B414,'PAAAS 2022'!$U$4:$U$251)</f>
        <v>0</v>
      </c>
      <c r="G414" s="102">
        <f>SUMIF('PAAAS 2022'!$C$4:$C$251,$B414,'PAAAS 2022'!$V$4:$V$251)</f>
        <v>0</v>
      </c>
      <c r="H414" s="102">
        <f>SUMIF('PAAAS 2022'!$C$4:$C$251,$B414,'PAAAS 2022'!$W$4:$W$251)</f>
        <v>0</v>
      </c>
      <c r="I414" s="102">
        <f>SUMIF('PAAAS 2022'!$C$4:$C$251,$B414,'PAAAS 2022'!$X$4:$X$251)</f>
        <v>0</v>
      </c>
      <c r="J414" s="102">
        <f>SUMIF('PAAAS 2022'!$C$4:$C$251,$B414,'PAAAS 2022'!$Y$4:$Y$251)</f>
        <v>0</v>
      </c>
      <c r="K414" s="106">
        <f t="shared" si="7"/>
        <v>0</v>
      </c>
      <c r="L414" s="108">
        <f t="shared" si="11"/>
        <v>0</v>
      </c>
      <c r="M414" s="103"/>
      <c r="N414" s="108">
        <f t="shared" si="9"/>
        <v>0</v>
      </c>
      <c r="O414" s="108">
        <f t="shared" si="10"/>
        <v>0</v>
      </c>
      <c r="P414" s="92"/>
      <c r="Q414" s="92"/>
      <c r="R414" s="92"/>
      <c r="S414" s="92"/>
      <c r="T414" s="92"/>
      <c r="U414" s="92"/>
      <c r="V414" s="92"/>
    </row>
    <row r="415" spans="1:22" ht="12" customHeight="1" x14ac:dyDescent="0.25">
      <c r="A415" s="52">
        <v>8</v>
      </c>
      <c r="B415" s="52">
        <v>8111</v>
      </c>
      <c r="C415" s="53" t="s">
        <v>507</v>
      </c>
      <c r="D415" s="102">
        <f>SUMIF('PAAAS 2022'!$C$4:$C$251,$B415,'PAAAS 2022'!$S$4:$S$251)</f>
        <v>0</v>
      </c>
      <c r="E415" s="102">
        <f>SUMIF('PAAAS 2022'!$C$4:$C$251,$B415,'PAAAS 2022'!$T$4:$T$251)</f>
        <v>0</v>
      </c>
      <c r="F415" s="102">
        <f>SUMIF('PAAAS 2022'!$C$4:$C$251,$B415,'PAAAS 2022'!$U$4:$U$251)</f>
        <v>0</v>
      </c>
      <c r="G415" s="102">
        <f>SUMIF('PAAAS 2022'!$C$4:$C$251,$B415,'PAAAS 2022'!$V$4:$V$251)</f>
        <v>0</v>
      </c>
      <c r="H415" s="102">
        <f>SUMIF('PAAAS 2022'!$C$4:$C$251,$B415,'PAAAS 2022'!$W$4:$W$251)</f>
        <v>0</v>
      </c>
      <c r="I415" s="102">
        <f>SUMIF('PAAAS 2022'!$C$4:$C$251,$B415,'PAAAS 2022'!$X$4:$X$251)</f>
        <v>0</v>
      </c>
      <c r="J415" s="102">
        <f>SUMIF('PAAAS 2022'!$C$4:$C$251,$B415,'PAAAS 2022'!$Y$4:$Y$251)</f>
        <v>0</v>
      </c>
      <c r="K415" s="106">
        <f t="shared" si="7"/>
        <v>0</v>
      </c>
      <c r="L415" s="108">
        <f t="shared" si="11"/>
        <v>0</v>
      </c>
      <c r="M415" s="103"/>
      <c r="N415" s="108">
        <f t="shared" si="9"/>
        <v>0</v>
      </c>
      <c r="O415" s="108">
        <f t="shared" si="10"/>
        <v>0</v>
      </c>
      <c r="P415" s="92"/>
      <c r="Q415" s="92"/>
      <c r="R415" s="92"/>
      <c r="S415" s="92"/>
      <c r="T415" s="92"/>
      <c r="U415" s="92"/>
      <c r="V415" s="92"/>
    </row>
    <row r="416" spans="1:22" ht="12" customHeight="1" x14ac:dyDescent="0.25">
      <c r="A416" s="52">
        <v>8</v>
      </c>
      <c r="B416" s="52">
        <v>8121</v>
      </c>
      <c r="C416" s="53" t="s">
        <v>508</v>
      </c>
      <c r="D416" s="102">
        <f>SUMIF('PAAAS 2022'!$C$4:$C$251,$B416,'PAAAS 2022'!$S$4:$S$251)</f>
        <v>0</v>
      </c>
      <c r="E416" s="102">
        <f>SUMIF('PAAAS 2022'!$C$4:$C$251,$B416,'PAAAS 2022'!$T$4:$T$251)</f>
        <v>0</v>
      </c>
      <c r="F416" s="102">
        <f>SUMIF('PAAAS 2022'!$C$4:$C$251,$B416,'PAAAS 2022'!$U$4:$U$251)</f>
        <v>0</v>
      </c>
      <c r="G416" s="102">
        <f>SUMIF('PAAAS 2022'!$C$4:$C$251,$B416,'PAAAS 2022'!$V$4:$V$251)</f>
        <v>0</v>
      </c>
      <c r="H416" s="102">
        <f>SUMIF('PAAAS 2022'!$C$4:$C$251,$B416,'PAAAS 2022'!$W$4:$W$251)</f>
        <v>0</v>
      </c>
      <c r="I416" s="102">
        <f>SUMIF('PAAAS 2022'!$C$4:$C$251,$B416,'PAAAS 2022'!$X$4:$X$251)</f>
        <v>0</v>
      </c>
      <c r="J416" s="102">
        <f>SUMIF('PAAAS 2022'!$C$4:$C$251,$B416,'PAAAS 2022'!$Y$4:$Y$251)</f>
        <v>0</v>
      </c>
      <c r="K416" s="106">
        <f t="shared" si="7"/>
        <v>0</v>
      </c>
      <c r="L416" s="108">
        <f t="shared" si="11"/>
        <v>0</v>
      </c>
      <c r="M416" s="103"/>
      <c r="N416" s="108">
        <f t="shared" si="9"/>
        <v>0</v>
      </c>
      <c r="O416" s="108">
        <f t="shared" si="10"/>
        <v>0</v>
      </c>
      <c r="P416" s="92"/>
      <c r="Q416" s="92"/>
      <c r="R416" s="92"/>
      <c r="S416" s="92"/>
      <c r="T416" s="92"/>
      <c r="U416" s="92"/>
      <c r="V416" s="92"/>
    </row>
    <row r="417" spans="1:22" ht="12" customHeight="1" x14ac:dyDescent="0.25">
      <c r="A417" s="52">
        <v>8</v>
      </c>
      <c r="B417" s="52">
        <v>8131</v>
      </c>
      <c r="C417" s="53" t="s">
        <v>509</v>
      </c>
      <c r="D417" s="102">
        <f>SUMIF('PAAAS 2022'!$C$4:$C$251,$B417,'PAAAS 2022'!$S$4:$S$251)</f>
        <v>0</v>
      </c>
      <c r="E417" s="102">
        <f>SUMIF('PAAAS 2022'!$C$4:$C$251,$B417,'PAAAS 2022'!$T$4:$T$251)</f>
        <v>0</v>
      </c>
      <c r="F417" s="102">
        <f>SUMIF('PAAAS 2022'!$C$4:$C$251,$B417,'PAAAS 2022'!$U$4:$U$251)</f>
        <v>0</v>
      </c>
      <c r="G417" s="102">
        <f>SUMIF('PAAAS 2022'!$C$4:$C$251,$B417,'PAAAS 2022'!$V$4:$V$251)</f>
        <v>0</v>
      </c>
      <c r="H417" s="102">
        <f>SUMIF('PAAAS 2022'!$C$4:$C$251,$B417,'PAAAS 2022'!$W$4:$W$251)</f>
        <v>0</v>
      </c>
      <c r="I417" s="102">
        <f>SUMIF('PAAAS 2022'!$C$4:$C$251,$B417,'PAAAS 2022'!$X$4:$X$251)</f>
        <v>0</v>
      </c>
      <c r="J417" s="102">
        <f>SUMIF('PAAAS 2022'!$C$4:$C$251,$B417,'PAAAS 2022'!$Y$4:$Y$251)</f>
        <v>0</v>
      </c>
      <c r="K417" s="106">
        <f t="shared" si="7"/>
        <v>0</v>
      </c>
      <c r="L417" s="108">
        <f t="shared" si="11"/>
        <v>0</v>
      </c>
      <c r="M417" s="103"/>
      <c r="N417" s="108">
        <f t="shared" si="9"/>
        <v>0</v>
      </c>
      <c r="O417" s="108">
        <f t="shared" si="10"/>
        <v>0</v>
      </c>
      <c r="P417" s="92"/>
      <c r="Q417" s="92"/>
      <c r="R417" s="92"/>
      <c r="S417" s="92"/>
      <c r="T417" s="92"/>
      <c r="U417" s="92"/>
      <c r="V417" s="92"/>
    </row>
    <row r="418" spans="1:22" ht="12" customHeight="1" x14ac:dyDescent="0.25">
      <c r="A418" s="52">
        <v>8</v>
      </c>
      <c r="B418" s="52">
        <v>8132</v>
      </c>
      <c r="C418" s="53" t="s">
        <v>510</v>
      </c>
      <c r="D418" s="102">
        <f>SUMIF('PAAAS 2022'!$C$4:$C$251,$B418,'PAAAS 2022'!$S$4:$S$251)</f>
        <v>0</v>
      </c>
      <c r="E418" s="102">
        <f>SUMIF('PAAAS 2022'!$C$4:$C$251,$B418,'PAAAS 2022'!$T$4:$T$251)</f>
        <v>0</v>
      </c>
      <c r="F418" s="102">
        <f>SUMIF('PAAAS 2022'!$C$4:$C$251,$B418,'PAAAS 2022'!$U$4:$U$251)</f>
        <v>0</v>
      </c>
      <c r="G418" s="102">
        <f>SUMIF('PAAAS 2022'!$C$4:$C$251,$B418,'PAAAS 2022'!$V$4:$V$251)</f>
        <v>0</v>
      </c>
      <c r="H418" s="102">
        <f>SUMIF('PAAAS 2022'!$C$4:$C$251,$B418,'PAAAS 2022'!$W$4:$W$251)</f>
        <v>0</v>
      </c>
      <c r="I418" s="102">
        <f>SUMIF('PAAAS 2022'!$C$4:$C$251,$B418,'PAAAS 2022'!$X$4:$X$251)</f>
        <v>0</v>
      </c>
      <c r="J418" s="102">
        <f>SUMIF('PAAAS 2022'!$C$4:$C$251,$B418,'PAAAS 2022'!$Y$4:$Y$251)</f>
        <v>0</v>
      </c>
      <c r="K418" s="106">
        <f t="shared" si="7"/>
        <v>0</v>
      </c>
      <c r="L418" s="108">
        <f t="shared" si="11"/>
        <v>0</v>
      </c>
      <c r="M418" s="103"/>
      <c r="N418" s="108">
        <f t="shared" si="9"/>
        <v>0</v>
      </c>
      <c r="O418" s="108">
        <f t="shared" si="10"/>
        <v>0</v>
      </c>
      <c r="P418" s="92"/>
      <c r="Q418" s="92"/>
      <c r="R418" s="92"/>
      <c r="S418" s="92"/>
      <c r="T418" s="92"/>
      <c r="U418" s="92"/>
      <c r="V418" s="92"/>
    </row>
    <row r="419" spans="1:22" ht="12" customHeight="1" x14ac:dyDescent="0.25">
      <c r="A419" s="52">
        <v>8</v>
      </c>
      <c r="B419" s="52">
        <v>8331</v>
      </c>
      <c r="C419" s="53" t="s">
        <v>511</v>
      </c>
      <c r="D419" s="102">
        <f>SUMIF('PAAAS 2022'!$C$4:$C$251,$B419,'PAAAS 2022'!$S$4:$S$251)</f>
        <v>0</v>
      </c>
      <c r="E419" s="102">
        <f>SUMIF('PAAAS 2022'!$C$4:$C$251,$B419,'PAAAS 2022'!$T$4:$T$251)</f>
        <v>0</v>
      </c>
      <c r="F419" s="102">
        <f>SUMIF('PAAAS 2022'!$C$4:$C$251,$B419,'PAAAS 2022'!$U$4:$U$251)</f>
        <v>0</v>
      </c>
      <c r="G419" s="102">
        <f>SUMIF('PAAAS 2022'!$C$4:$C$251,$B419,'PAAAS 2022'!$V$4:$V$251)</f>
        <v>0</v>
      </c>
      <c r="H419" s="102">
        <f>SUMIF('PAAAS 2022'!$C$4:$C$251,$B419,'PAAAS 2022'!$W$4:$W$251)</f>
        <v>0</v>
      </c>
      <c r="I419" s="102">
        <f>SUMIF('PAAAS 2022'!$C$4:$C$251,$B419,'PAAAS 2022'!$X$4:$X$251)</f>
        <v>0</v>
      </c>
      <c r="J419" s="102">
        <f>SUMIF('PAAAS 2022'!$C$4:$C$251,$B419,'PAAAS 2022'!$Y$4:$Y$251)</f>
        <v>0</v>
      </c>
      <c r="K419" s="106">
        <f t="shared" si="7"/>
        <v>0</v>
      </c>
      <c r="L419" s="108">
        <f t="shared" si="11"/>
        <v>0</v>
      </c>
      <c r="M419" s="103"/>
      <c r="N419" s="108">
        <f t="shared" si="9"/>
        <v>0</v>
      </c>
      <c r="O419" s="108">
        <f t="shared" si="10"/>
        <v>0</v>
      </c>
      <c r="P419" s="92"/>
      <c r="Q419" s="92"/>
      <c r="R419" s="92"/>
      <c r="S419" s="92"/>
      <c r="T419" s="92"/>
      <c r="U419" s="92"/>
      <c r="V419" s="92"/>
    </row>
    <row r="420" spans="1:22" ht="12" customHeight="1" x14ac:dyDescent="0.25">
      <c r="A420" s="52">
        <v>8</v>
      </c>
      <c r="B420" s="52">
        <v>8332</v>
      </c>
      <c r="C420" s="53" t="s">
        <v>512</v>
      </c>
      <c r="D420" s="102">
        <f>SUMIF('PAAAS 2022'!$C$4:$C$251,$B420,'PAAAS 2022'!$S$4:$S$251)</f>
        <v>0</v>
      </c>
      <c r="E420" s="102">
        <f>SUMIF('PAAAS 2022'!$C$4:$C$251,$B420,'PAAAS 2022'!$T$4:$T$251)</f>
        <v>0</v>
      </c>
      <c r="F420" s="102">
        <f>SUMIF('PAAAS 2022'!$C$4:$C$251,$B420,'PAAAS 2022'!$U$4:$U$251)</f>
        <v>0</v>
      </c>
      <c r="G420" s="102">
        <f>SUMIF('PAAAS 2022'!$C$4:$C$251,$B420,'PAAAS 2022'!$V$4:$V$251)</f>
        <v>0</v>
      </c>
      <c r="H420" s="102">
        <f>SUMIF('PAAAS 2022'!$C$4:$C$251,$B420,'PAAAS 2022'!$W$4:$W$251)</f>
        <v>0</v>
      </c>
      <c r="I420" s="102">
        <f>SUMIF('PAAAS 2022'!$C$4:$C$251,$B420,'PAAAS 2022'!$X$4:$X$251)</f>
        <v>0</v>
      </c>
      <c r="J420" s="102">
        <f>SUMIF('PAAAS 2022'!$C$4:$C$251,$B420,'PAAAS 2022'!$Y$4:$Y$251)</f>
        <v>0</v>
      </c>
      <c r="K420" s="106">
        <f t="shared" si="7"/>
        <v>0</v>
      </c>
      <c r="L420" s="108">
        <f t="shared" si="11"/>
        <v>0</v>
      </c>
      <c r="M420" s="103"/>
      <c r="N420" s="108">
        <f t="shared" si="9"/>
        <v>0</v>
      </c>
      <c r="O420" s="108">
        <f t="shared" si="10"/>
        <v>0</v>
      </c>
      <c r="P420" s="92"/>
      <c r="Q420" s="92"/>
      <c r="R420" s="92"/>
      <c r="S420" s="92"/>
      <c r="T420" s="92"/>
      <c r="U420" s="92"/>
      <c r="V420" s="92"/>
    </row>
    <row r="421" spans="1:22" ht="12" customHeight="1" x14ac:dyDescent="0.25">
      <c r="A421" s="52">
        <v>9</v>
      </c>
      <c r="B421" s="52">
        <v>9111</v>
      </c>
      <c r="C421" s="53" t="s">
        <v>513</v>
      </c>
      <c r="D421" s="102">
        <f>SUMIF('PAAAS 2022'!$C$4:$C$251,$B421,'PAAAS 2022'!$S$4:$S$251)</f>
        <v>0</v>
      </c>
      <c r="E421" s="102">
        <f>SUMIF('PAAAS 2022'!$C$4:$C$251,$B421,'PAAAS 2022'!$T$4:$T$251)</f>
        <v>0</v>
      </c>
      <c r="F421" s="102">
        <f>SUMIF('PAAAS 2022'!$C$4:$C$251,$B421,'PAAAS 2022'!$U$4:$U$251)</f>
        <v>0</v>
      </c>
      <c r="G421" s="102">
        <f>SUMIF('PAAAS 2022'!$C$4:$C$251,$B421,'PAAAS 2022'!$V$4:$V$251)</f>
        <v>0</v>
      </c>
      <c r="H421" s="102">
        <f>SUMIF('PAAAS 2022'!$C$4:$C$251,$B421,'PAAAS 2022'!$W$4:$W$251)</f>
        <v>0</v>
      </c>
      <c r="I421" s="102">
        <f>SUMIF('PAAAS 2022'!$C$4:$C$251,$B421,'PAAAS 2022'!$X$4:$X$251)</f>
        <v>0</v>
      </c>
      <c r="J421" s="102">
        <f>SUMIF('PAAAS 2022'!$C$4:$C$251,$B421,'PAAAS 2022'!$Y$4:$Y$251)</f>
        <v>0</v>
      </c>
      <c r="K421" s="106">
        <f t="shared" si="7"/>
        <v>0</v>
      </c>
      <c r="L421" s="108">
        <f t="shared" si="11"/>
        <v>0</v>
      </c>
      <c r="M421" s="103"/>
      <c r="N421" s="108">
        <f t="shared" si="9"/>
        <v>0</v>
      </c>
      <c r="O421" s="108">
        <f t="shared" si="10"/>
        <v>0</v>
      </c>
      <c r="P421" s="92"/>
      <c r="Q421" s="92"/>
      <c r="R421" s="92"/>
      <c r="S421" s="92"/>
      <c r="T421" s="92"/>
      <c r="U421" s="92"/>
      <c r="V421" s="92"/>
    </row>
    <row r="422" spans="1:22" ht="12" customHeight="1" x14ac:dyDescent="0.25">
      <c r="A422" s="52">
        <v>9</v>
      </c>
      <c r="B422" s="52">
        <v>9121</v>
      </c>
      <c r="C422" s="53" t="s">
        <v>514</v>
      </c>
      <c r="D422" s="102">
        <f>SUMIF('PAAAS 2022'!$C$4:$C$251,$B422,'PAAAS 2022'!$S$4:$S$251)</f>
        <v>0</v>
      </c>
      <c r="E422" s="102">
        <f>SUMIF('PAAAS 2022'!$C$4:$C$251,$B422,'PAAAS 2022'!$T$4:$T$251)</f>
        <v>0</v>
      </c>
      <c r="F422" s="102">
        <f>SUMIF('PAAAS 2022'!$C$4:$C$251,$B422,'PAAAS 2022'!$U$4:$U$251)</f>
        <v>0</v>
      </c>
      <c r="G422" s="102">
        <f>SUMIF('PAAAS 2022'!$C$4:$C$251,$B422,'PAAAS 2022'!$V$4:$V$251)</f>
        <v>0</v>
      </c>
      <c r="H422" s="102">
        <f>SUMIF('PAAAS 2022'!$C$4:$C$251,$B422,'PAAAS 2022'!$W$4:$W$251)</f>
        <v>0</v>
      </c>
      <c r="I422" s="102">
        <f>SUMIF('PAAAS 2022'!$C$4:$C$251,$B422,'PAAAS 2022'!$X$4:$X$251)</f>
        <v>0</v>
      </c>
      <c r="J422" s="102">
        <f>SUMIF('PAAAS 2022'!$C$4:$C$251,$B422,'PAAAS 2022'!$Y$4:$Y$251)</f>
        <v>0</v>
      </c>
      <c r="K422" s="106">
        <f t="shared" si="7"/>
        <v>0</v>
      </c>
      <c r="L422" s="108">
        <f t="shared" si="11"/>
        <v>0</v>
      </c>
      <c r="M422" s="103"/>
      <c r="N422" s="108">
        <f t="shared" si="9"/>
        <v>0</v>
      </c>
      <c r="O422" s="108">
        <f t="shared" si="10"/>
        <v>0</v>
      </c>
      <c r="P422" s="92"/>
      <c r="Q422" s="92"/>
      <c r="R422" s="92"/>
      <c r="S422" s="92"/>
      <c r="T422" s="92"/>
      <c r="U422" s="92"/>
      <c r="V422" s="92"/>
    </row>
    <row r="423" spans="1:22" ht="12" customHeight="1" x14ac:dyDescent="0.25">
      <c r="A423" s="52">
        <v>9</v>
      </c>
      <c r="B423" s="52">
        <v>9211</v>
      </c>
      <c r="C423" s="53" t="s">
        <v>515</v>
      </c>
      <c r="D423" s="102">
        <f>SUMIF('PAAAS 2022'!$C$4:$C$251,$B423,'PAAAS 2022'!$S$4:$S$251)</f>
        <v>0</v>
      </c>
      <c r="E423" s="102">
        <f>SUMIF('PAAAS 2022'!$C$4:$C$251,$B423,'PAAAS 2022'!$T$4:$T$251)</f>
        <v>0</v>
      </c>
      <c r="F423" s="102">
        <f>SUMIF('PAAAS 2022'!$C$4:$C$251,$B423,'PAAAS 2022'!$U$4:$U$251)</f>
        <v>0</v>
      </c>
      <c r="G423" s="102">
        <f>SUMIF('PAAAS 2022'!$C$4:$C$251,$B423,'PAAAS 2022'!$V$4:$V$251)</f>
        <v>0</v>
      </c>
      <c r="H423" s="102">
        <f>SUMIF('PAAAS 2022'!$C$4:$C$251,$B423,'PAAAS 2022'!$W$4:$W$251)</f>
        <v>0</v>
      </c>
      <c r="I423" s="102">
        <f>SUMIF('PAAAS 2022'!$C$4:$C$251,$B423,'PAAAS 2022'!$X$4:$X$251)</f>
        <v>0</v>
      </c>
      <c r="J423" s="102">
        <f>SUMIF('PAAAS 2022'!$C$4:$C$251,$B423,'PAAAS 2022'!$Y$4:$Y$251)</f>
        <v>0</v>
      </c>
      <c r="K423" s="106">
        <f t="shared" si="7"/>
        <v>0</v>
      </c>
      <c r="L423" s="108">
        <f t="shared" si="11"/>
        <v>0</v>
      </c>
      <c r="M423" s="103"/>
      <c r="N423" s="108">
        <f t="shared" si="9"/>
        <v>0</v>
      </c>
      <c r="O423" s="108">
        <f t="shared" si="10"/>
        <v>0</v>
      </c>
      <c r="P423" s="92"/>
      <c r="Q423" s="92"/>
      <c r="R423" s="92"/>
      <c r="S423" s="92"/>
      <c r="T423" s="92"/>
      <c r="U423" s="92"/>
      <c r="V423" s="92"/>
    </row>
    <row r="424" spans="1:22" ht="12" customHeight="1" x14ac:dyDescent="0.25">
      <c r="A424" s="52">
        <v>9</v>
      </c>
      <c r="B424" s="52">
        <v>9311</v>
      </c>
      <c r="C424" s="53" t="s">
        <v>516</v>
      </c>
      <c r="D424" s="102">
        <f>SUMIF('PAAAS 2022'!$C$4:$C$251,$B424,'PAAAS 2022'!$S$4:$S$251)</f>
        <v>0</v>
      </c>
      <c r="E424" s="102">
        <f>SUMIF('PAAAS 2022'!$C$4:$C$251,$B424,'PAAAS 2022'!$T$4:$T$251)</f>
        <v>0</v>
      </c>
      <c r="F424" s="102">
        <f>SUMIF('PAAAS 2022'!$C$4:$C$251,$B424,'PAAAS 2022'!$U$4:$U$251)</f>
        <v>0</v>
      </c>
      <c r="G424" s="102">
        <f>SUMIF('PAAAS 2022'!$C$4:$C$251,$B424,'PAAAS 2022'!$V$4:$V$251)</f>
        <v>0</v>
      </c>
      <c r="H424" s="102">
        <f>SUMIF('PAAAS 2022'!$C$4:$C$251,$B424,'PAAAS 2022'!$W$4:$W$251)</f>
        <v>0</v>
      </c>
      <c r="I424" s="102">
        <f>SUMIF('PAAAS 2022'!$C$4:$C$251,$B424,'PAAAS 2022'!$X$4:$X$251)</f>
        <v>0</v>
      </c>
      <c r="J424" s="102">
        <f>SUMIF('PAAAS 2022'!$C$4:$C$251,$B424,'PAAAS 2022'!$Y$4:$Y$251)</f>
        <v>0</v>
      </c>
      <c r="K424" s="106">
        <f t="shared" si="7"/>
        <v>0</v>
      </c>
      <c r="L424" s="108">
        <f t="shared" si="11"/>
        <v>0</v>
      </c>
      <c r="M424" s="103"/>
      <c r="N424" s="108">
        <f t="shared" si="9"/>
        <v>0</v>
      </c>
      <c r="O424" s="108">
        <f t="shared" si="10"/>
        <v>0</v>
      </c>
      <c r="P424" s="92"/>
      <c r="Q424" s="92"/>
      <c r="R424" s="92"/>
      <c r="S424" s="92"/>
      <c r="T424" s="92"/>
      <c r="U424" s="92"/>
      <c r="V424" s="92"/>
    </row>
    <row r="425" spans="1:22" ht="12" customHeight="1" x14ac:dyDescent="0.25">
      <c r="A425" s="52">
        <v>9</v>
      </c>
      <c r="B425" s="52">
        <v>9411</v>
      </c>
      <c r="C425" s="53" t="s">
        <v>517</v>
      </c>
      <c r="D425" s="102">
        <f>SUMIF('PAAAS 2022'!$C$4:$C$251,$B425,'PAAAS 2022'!$S$4:$S$251)</f>
        <v>0</v>
      </c>
      <c r="E425" s="102">
        <f>SUMIF('PAAAS 2022'!$C$4:$C$251,$B425,'PAAAS 2022'!$T$4:$T$251)</f>
        <v>0</v>
      </c>
      <c r="F425" s="102">
        <f>SUMIF('PAAAS 2022'!$C$4:$C$251,$B425,'PAAAS 2022'!$U$4:$U$251)</f>
        <v>0</v>
      </c>
      <c r="G425" s="102">
        <f>SUMIF('PAAAS 2022'!$C$4:$C$251,$B425,'PAAAS 2022'!$V$4:$V$251)</f>
        <v>0</v>
      </c>
      <c r="H425" s="102">
        <f>SUMIF('PAAAS 2022'!$C$4:$C$251,$B425,'PAAAS 2022'!$W$4:$W$251)</f>
        <v>0</v>
      </c>
      <c r="I425" s="102">
        <f>SUMIF('PAAAS 2022'!$C$4:$C$251,$B425,'PAAAS 2022'!$X$4:$X$251)</f>
        <v>0</v>
      </c>
      <c r="J425" s="102">
        <f>SUMIF('PAAAS 2022'!$C$4:$C$251,$B425,'PAAAS 2022'!$Y$4:$Y$251)</f>
        <v>0</v>
      </c>
      <c r="K425" s="106">
        <f t="shared" si="7"/>
        <v>0</v>
      </c>
      <c r="L425" s="108">
        <f t="shared" si="11"/>
        <v>0</v>
      </c>
      <c r="M425" s="103"/>
      <c r="N425" s="108">
        <f t="shared" si="9"/>
        <v>0</v>
      </c>
      <c r="O425" s="108">
        <f t="shared" si="10"/>
        <v>0</v>
      </c>
      <c r="P425" s="92"/>
      <c r="Q425" s="92"/>
      <c r="R425" s="92"/>
      <c r="S425" s="92"/>
      <c r="T425" s="92"/>
      <c r="U425" s="92"/>
      <c r="V425" s="92"/>
    </row>
    <row r="426" spans="1:22" ht="12" customHeight="1" x14ac:dyDescent="0.25">
      <c r="A426" s="52">
        <v>9</v>
      </c>
      <c r="B426" s="52">
        <v>9511</v>
      </c>
      <c r="C426" s="53" t="s">
        <v>518</v>
      </c>
      <c r="D426" s="102">
        <f>SUMIF('PAAAS 2022'!$C$4:$C$251,$B426,'PAAAS 2022'!$S$4:$S$251)</f>
        <v>0</v>
      </c>
      <c r="E426" s="102">
        <f>SUMIF('PAAAS 2022'!$C$4:$C$251,$B426,'PAAAS 2022'!$T$4:$T$251)</f>
        <v>0</v>
      </c>
      <c r="F426" s="102">
        <f>SUMIF('PAAAS 2022'!$C$4:$C$251,$B426,'PAAAS 2022'!$U$4:$U$251)</f>
        <v>0</v>
      </c>
      <c r="G426" s="102">
        <f>SUMIF('PAAAS 2022'!$C$4:$C$251,$B426,'PAAAS 2022'!$V$4:$V$251)</f>
        <v>0</v>
      </c>
      <c r="H426" s="102">
        <f>SUMIF('PAAAS 2022'!$C$4:$C$251,$B426,'PAAAS 2022'!$W$4:$W$251)</f>
        <v>0</v>
      </c>
      <c r="I426" s="102">
        <f>SUMIF('PAAAS 2022'!$C$4:$C$251,$B426,'PAAAS 2022'!$X$4:$X$251)</f>
        <v>0</v>
      </c>
      <c r="J426" s="102">
        <f>SUMIF('PAAAS 2022'!$C$4:$C$251,$B426,'PAAAS 2022'!$Y$4:$Y$251)</f>
        <v>0</v>
      </c>
      <c r="K426" s="106">
        <f t="shared" si="7"/>
        <v>0</v>
      </c>
      <c r="L426" s="108">
        <f t="shared" si="11"/>
        <v>0</v>
      </c>
      <c r="M426" s="103"/>
      <c r="N426" s="108">
        <f t="shared" si="9"/>
        <v>0</v>
      </c>
      <c r="O426" s="108">
        <f t="shared" si="10"/>
        <v>0</v>
      </c>
      <c r="P426" s="92"/>
      <c r="Q426" s="92"/>
      <c r="R426" s="92"/>
      <c r="S426" s="92"/>
      <c r="T426" s="92"/>
      <c r="U426" s="92"/>
      <c r="V426" s="92"/>
    </row>
    <row r="427" spans="1:22" ht="12" customHeight="1" x14ac:dyDescent="0.25">
      <c r="A427" s="104">
        <v>9</v>
      </c>
      <c r="B427" s="104">
        <v>9911</v>
      </c>
      <c r="C427" s="105" t="s">
        <v>519</v>
      </c>
      <c r="D427" s="102">
        <f>SUMIF('PAAAS 2022'!$C$4:$C$251,$B427,'PAAAS 2022'!$S$4:$S$251)</f>
        <v>0</v>
      </c>
      <c r="E427" s="102">
        <f>SUMIF('PAAAS 2022'!$C$4:$C$251,$B427,'PAAAS 2022'!$T$4:$T$251)</f>
        <v>0</v>
      </c>
      <c r="F427" s="102">
        <f>SUMIF('PAAAS 2022'!$C$4:$C$251,$B427,'PAAAS 2022'!$U$4:$U$251)</f>
        <v>0</v>
      </c>
      <c r="G427" s="102">
        <f>SUMIF('PAAAS 2022'!$C$4:$C$251,$B427,'PAAAS 2022'!$V$4:$V$251)</f>
        <v>0</v>
      </c>
      <c r="H427" s="102">
        <f>SUMIF('PAAAS 2022'!$C$4:$C$251,$B427,'PAAAS 2022'!$W$4:$W$251)</f>
        <v>0</v>
      </c>
      <c r="I427" s="102">
        <f>SUMIF('PAAAS 2022'!$C$4:$C$251,$B427,'PAAAS 2022'!$X$4:$X$251)</f>
        <v>0</v>
      </c>
      <c r="J427" s="102">
        <f>SUMIF('PAAAS 2022'!$C$4:$C$251,$B427,'PAAAS 2022'!$Y$4:$Y$251)</f>
        <v>0</v>
      </c>
      <c r="K427" s="106">
        <f t="shared" si="7"/>
        <v>0</v>
      </c>
      <c r="L427" s="108">
        <f t="shared" si="11"/>
        <v>0</v>
      </c>
      <c r="M427" s="107"/>
      <c r="N427" s="108">
        <f t="shared" si="9"/>
        <v>0</v>
      </c>
      <c r="O427" s="108">
        <f t="shared" si="10"/>
        <v>0</v>
      </c>
      <c r="P427" s="98"/>
      <c r="Q427" s="98"/>
      <c r="R427" s="98"/>
      <c r="S427" s="98"/>
      <c r="T427" s="98"/>
      <c r="U427" s="98"/>
      <c r="V427" s="98"/>
    </row>
    <row r="428" spans="1:22" ht="12" hidden="1" customHeight="1" x14ac:dyDescent="0.25">
      <c r="A428" s="109" t="s">
        <v>520</v>
      </c>
      <c r="B428" s="109" t="s">
        <v>111</v>
      </c>
      <c r="C428" s="110" t="s">
        <v>521</v>
      </c>
      <c r="D428" s="111" t="e">
        <f t="shared" ref="D428:K428" si="12">SUM(D12:D427)</f>
        <v>#VALUE!</v>
      </c>
      <c r="E428" s="111" t="e">
        <f t="shared" si="12"/>
        <v>#VALUE!</v>
      </c>
      <c r="F428" s="111" t="e">
        <f t="shared" si="12"/>
        <v>#VALUE!</v>
      </c>
      <c r="G428" s="111" t="e">
        <f t="shared" si="12"/>
        <v>#VALUE!</v>
      </c>
      <c r="H428" s="111" t="e">
        <f t="shared" si="12"/>
        <v>#VALUE!</v>
      </c>
      <c r="I428" s="111" t="e">
        <f t="shared" si="12"/>
        <v>#VALUE!</v>
      </c>
      <c r="J428" s="111" t="e">
        <f t="shared" si="12"/>
        <v>#VALUE!</v>
      </c>
      <c r="K428" s="111" t="e">
        <f t="shared" si="12"/>
        <v>#VALUE!</v>
      </c>
      <c r="L428" s="107" t="e">
        <f t="shared" si="11"/>
        <v>#VALUE!</v>
      </c>
      <c r="M428" s="112"/>
      <c r="N428" s="107" t="e">
        <f t="shared" si="9"/>
        <v>#VALUE!</v>
      </c>
      <c r="O428" s="107" t="e">
        <f t="shared" si="10"/>
        <v>#VALUE!</v>
      </c>
      <c r="P428" s="95"/>
      <c r="Q428" s="95"/>
      <c r="R428" s="95"/>
      <c r="S428" s="95"/>
      <c r="T428" s="95"/>
      <c r="U428" s="95"/>
      <c r="V428" s="95"/>
    </row>
    <row r="429" spans="1:22" ht="12" hidden="1" customHeight="1" x14ac:dyDescent="0.25">
      <c r="A429" s="113">
        <v>1</v>
      </c>
      <c r="B429" s="113" t="s">
        <v>111</v>
      </c>
      <c r="C429" s="114" t="s">
        <v>522</v>
      </c>
      <c r="D429" s="115" t="e">
        <f t="shared" ref="D429:K429" si="13">SUM(D12:D69)</f>
        <v>#VALUE!</v>
      </c>
      <c r="E429" s="115" t="e">
        <f t="shared" si="13"/>
        <v>#VALUE!</v>
      </c>
      <c r="F429" s="115" t="e">
        <f t="shared" si="13"/>
        <v>#VALUE!</v>
      </c>
      <c r="G429" s="115" t="e">
        <f t="shared" si="13"/>
        <v>#VALUE!</v>
      </c>
      <c r="H429" s="115" t="e">
        <f t="shared" si="13"/>
        <v>#VALUE!</v>
      </c>
      <c r="I429" s="115" t="e">
        <f t="shared" si="13"/>
        <v>#VALUE!</v>
      </c>
      <c r="J429" s="115" t="e">
        <f t="shared" si="13"/>
        <v>#VALUE!</v>
      </c>
      <c r="K429" s="115" t="e">
        <f t="shared" si="13"/>
        <v>#VALUE!</v>
      </c>
      <c r="L429" s="107" t="e">
        <f t="shared" si="11"/>
        <v>#VALUE!</v>
      </c>
      <c r="M429" s="103"/>
      <c r="N429" s="107" t="e">
        <f t="shared" si="9"/>
        <v>#VALUE!</v>
      </c>
      <c r="O429" s="107" t="e">
        <f t="shared" si="10"/>
        <v>#VALUE!</v>
      </c>
      <c r="P429" s="92"/>
      <c r="Q429" s="92"/>
      <c r="R429" s="92"/>
      <c r="S429" s="92"/>
      <c r="T429" s="92"/>
      <c r="U429" s="92"/>
      <c r="V429" s="92"/>
    </row>
    <row r="430" spans="1:22" ht="12" hidden="1" customHeight="1" x14ac:dyDescent="0.25">
      <c r="A430" s="113">
        <v>2</v>
      </c>
      <c r="B430" s="113" t="s">
        <v>111</v>
      </c>
      <c r="C430" s="114" t="s">
        <v>523</v>
      </c>
      <c r="D430" s="115">
        <f t="shared" ref="D430:K430" si="14">SUM(D70:D133)</f>
        <v>2595700</v>
      </c>
      <c r="E430" s="115">
        <f t="shared" si="14"/>
        <v>7043800</v>
      </c>
      <c r="F430" s="115">
        <f t="shared" si="14"/>
        <v>1056188</v>
      </c>
      <c r="G430" s="115">
        <f t="shared" si="14"/>
        <v>0</v>
      </c>
      <c r="H430" s="115">
        <f t="shared" si="14"/>
        <v>170500</v>
      </c>
      <c r="I430" s="115">
        <f t="shared" si="14"/>
        <v>105000</v>
      </c>
      <c r="J430" s="115">
        <f t="shared" si="14"/>
        <v>300000</v>
      </c>
      <c r="K430" s="115">
        <f t="shared" si="14"/>
        <v>11271188</v>
      </c>
      <c r="L430" s="108">
        <f t="shared" si="11"/>
        <v>7214300</v>
      </c>
      <c r="M430" s="103"/>
      <c r="N430" s="108">
        <f t="shared" si="9"/>
        <v>2595700</v>
      </c>
      <c r="O430" s="108">
        <f t="shared" si="10"/>
        <v>1461188</v>
      </c>
      <c r="P430" s="92"/>
      <c r="Q430" s="92"/>
      <c r="R430" s="92"/>
      <c r="S430" s="92"/>
      <c r="T430" s="92"/>
      <c r="U430" s="92"/>
      <c r="V430" s="92"/>
    </row>
    <row r="431" spans="1:22" ht="12" hidden="1" customHeight="1" x14ac:dyDescent="0.25">
      <c r="A431" s="113">
        <v>3</v>
      </c>
      <c r="B431" s="113" t="s">
        <v>111</v>
      </c>
      <c r="C431" s="114" t="s">
        <v>524</v>
      </c>
      <c r="D431" s="115">
        <f t="shared" ref="D431:K431" si="15">SUM(D134:D243)</f>
        <v>28143800</v>
      </c>
      <c r="E431" s="115">
        <f t="shared" si="15"/>
        <v>37176100</v>
      </c>
      <c r="F431" s="115">
        <f t="shared" si="15"/>
        <v>16464473.66</v>
      </c>
      <c r="G431" s="115">
        <f t="shared" si="15"/>
        <v>411700</v>
      </c>
      <c r="H431" s="115">
        <f t="shared" si="15"/>
        <v>281400</v>
      </c>
      <c r="I431" s="115">
        <f t="shared" si="15"/>
        <v>1610000</v>
      </c>
      <c r="J431" s="115">
        <f t="shared" si="15"/>
        <v>1039000</v>
      </c>
      <c r="K431" s="115">
        <f t="shared" si="15"/>
        <v>85126473.659999996</v>
      </c>
      <c r="L431" s="108">
        <f t="shared" si="11"/>
        <v>37457500</v>
      </c>
      <c r="M431" s="103"/>
      <c r="N431" s="108">
        <f t="shared" si="9"/>
        <v>28555500</v>
      </c>
      <c r="O431" s="108">
        <f t="shared" si="10"/>
        <v>19113473.66</v>
      </c>
      <c r="P431" s="92"/>
      <c r="Q431" s="92"/>
      <c r="R431" s="92"/>
      <c r="S431" s="92"/>
      <c r="T431" s="92"/>
      <c r="U431" s="92"/>
      <c r="V431" s="92"/>
    </row>
    <row r="432" spans="1:22" ht="12" hidden="1" customHeight="1" x14ac:dyDescent="0.25">
      <c r="A432" s="113">
        <v>4</v>
      </c>
      <c r="B432" s="113" t="s">
        <v>111</v>
      </c>
      <c r="C432" s="114" t="s">
        <v>525</v>
      </c>
      <c r="D432" s="115">
        <f t="shared" ref="D432:K432" si="16">SUM(D244:D251)</f>
        <v>0</v>
      </c>
      <c r="E432" s="115">
        <f t="shared" si="16"/>
        <v>0</v>
      </c>
      <c r="F432" s="115">
        <f t="shared" si="16"/>
        <v>2014500</v>
      </c>
      <c r="G432" s="115">
        <f t="shared" si="16"/>
        <v>0</v>
      </c>
      <c r="H432" s="115">
        <f t="shared" si="16"/>
        <v>0</v>
      </c>
      <c r="I432" s="115">
        <f t="shared" si="16"/>
        <v>0</v>
      </c>
      <c r="J432" s="115">
        <f t="shared" si="16"/>
        <v>0</v>
      </c>
      <c r="K432" s="115">
        <f t="shared" si="16"/>
        <v>2014500</v>
      </c>
      <c r="L432" s="108">
        <f t="shared" si="11"/>
        <v>0</v>
      </c>
      <c r="M432" s="103"/>
      <c r="N432" s="108">
        <f t="shared" si="9"/>
        <v>0</v>
      </c>
      <c r="O432" s="108">
        <f t="shared" si="10"/>
        <v>2014500</v>
      </c>
      <c r="P432" s="92"/>
      <c r="Q432" s="92"/>
      <c r="R432" s="92"/>
      <c r="S432" s="92"/>
      <c r="T432" s="92"/>
      <c r="U432" s="92"/>
      <c r="V432" s="92"/>
    </row>
    <row r="433" spans="1:22" ht="12" hidden="1" customHeight="1" x14ac:dyDescent="0.25">
      <c r="A433" s="113">
        <v>5</v>
      </c>
      <c r="B433" s="113" t="s">
        <v>111</v>
      </c>
      <c r="C433" s="114" t="s">
        <v>526</v>
      </c>
      <c r="D433" s="115">
        <f t="shared" ref="D433:K433" si="17">SUM(D252:D312)</f>
        <v>0</v>
      </c>
      <c r="E433" s="115">
        <f t="shared" si="17"/>
        <v>0</v>
      </c>
      <c r="F433" s="115">
        <f t="shared" si="17"/>
        <v>3302731.79</v>
      </c>
      <c r="G433" s="115">
        <f t="shared" si="17"/>
        <v>0</v>
      </c>
      <c r="H433" s="115">
        <f t="shared" si="17"/>
        <v>0</v>
      </c>
      <c r="I433" s="115">
        <f t="shared" si="17"/>
        <v>0</v>
      </c>
      <c r="J433" s="115">
        <f t="shared" si="17"/>
        <v>250000</v>
      </c>
      <c r="K433" s="115">
        <f t="shared" si="17"/>
        <v>3552731.79</v>
      </c>
      <c r="L433" s="108">
        <f t="shared" si="11"/>
        <v>0</v>
      </c>
      <c r="M433" s="103"/>
      <c r="N433" s="108">
        <f t="shared" si="9"/>
        <v>0</v>
      </c>
      <c r="O433" s="108">
        <f t="shared" si="10"/>
        <v>3552731.79</v>
      </c>
      <c r="P433" s="92"/>
      <c r="Q433" s="92"/>
      <c r="R433" s="92"/>
      <c r="S433" s="92"/>
      <c r="T433" s="92"/>
      <c r="U433" s="92"/>
      <c r="V433" s="92"/>
    </row>
    <row r="434" spans="1:22" ht="12" hidden="1" customHeight="1" x14ac:dyDescent="0.25">
      <c r="A434" s="113">
        <v>6</v>
      </c>
      <c r="B434" s="113" t="s">
        <v>111</v>
      </c>
      <c r="C434" s="114" t="s">
        <v>527</v>
      </c>
      <c r="D434" s="115">
        <f t="shared" ref="D434:K434" si="18">SUM(D313:D373)</f>
        <v>0</v>
      </c>
      <c r="E434" s="115">
        <f t="shared" si="18"/>
        <v>0</v>
      </c>
      <c r="F434" s="115">
        <f t="shared" si="18"/>
        <v>8084605.2000000002</v>
      </c>
      <c r="G434" s="115">
        <f t="shared" si="18"/>
        <v>0</v>
      </c>
      <c r="H434" s="115">
        <f t="shared" si="18"/>
        <v>0</v>
      </c>
      <c r="I434" s="115">
        <f t="shared" si="18"/>
        <v>0</v>
      </c>
      <c r="J434" s="115">
        <f t="shared" si="18"/>
        <v>0</v>
      </c>
      <c r="K434" s="115">
        <f t="shared" si="18"/>
        <v>8084605.2000000002</v>
      </c>
      <c r="L434" s="108">
        <f t="shared" si="11"/>
        <v>0</v>
      </c>
      <c r="M434" s="103"/>
      <c r="N434" s="108">
        <f t="shared" si="9"/>
        <v>0</v>
      </c>
      <c r="O434" s="108">
        <f t="shared" si="10"/>
        <v>8084605.2000000002</v>
      </c>
      <c r="P434" s="92"/>
      <c r="Q434" s="92"/>
      <c r="R434" s="92"/>
      <c r="S434" s="92"/>
      <c r="T434" s="92"/>
      <c r="U434" s="92"/>
      <c r="V434" s="92"/>
    </row>
    <row r="435" spans="1:22" ht="12" hidden="1" customHeight="1" x14ac:dyDescent="0.25">
      <c r="A435" s="113">
        <v>9</v>
      </c>
      <c r="B435" s="113" t="s">
        <v>111</v>
      </c>
      <c r="C435" s="114" t="s">
        <v>528</v>
      </c>
      <c r="D435" s="115">
        <f t="shared" ref="D435:E435" si="19">SUM(D421:D427)</f>
        <v>0</v>
      </c>
      <c r="E435" s="115">
        <f t="shared" si="19"/>
        <v>0</v>
      </c>
      <c r="F435" s="115">
        <f>F427</f>
        <v>0</v>
      </c>
      <c r="G435" s="115">
        <f t="shared" ref="G435:K435" si="20">SUM(G421:G427)</f>
        <v>0</v>
      </c>
      <c r="H435" s="115">
        <f t="shared" si="20"/>
        <v>0</v>
      </c>
      <c r="I435" s="115">
        <f t="shared" si="20"/>
        <v>0</v>
      </c>
      <c r="J435" s="115">
        <f t="shared" si="20"/>
        <v>0</v>
      </c>
      <c r="K435" s="115">
        <f t="shared" si="20"/>
        <v>0</v>
      </c>
      <c r="L435" s="108">
        <f t="shared" si="11"/>
        <v>0</v>
      </c>
      <c r="M435" s="103"/>
      <c r="N435" s="108">
        <f t="shared" si="9"/>
        <v>0</v>
      </c>
      <c r="O435" s="108">
        <f t="shared" si="10"/>
        <v>0</v>
      </c>
      <c r="P435" s="92"/>
      <c r="Q435" s="92"/>
      <c r="R435" s="92"/>
      <c r="S435" s="92"/>
      <c r="T435" s="92"/>
      <c r="U435" s="92"/>
      <c r="V435" s="92"/>
    </row>
    <row r="436" spans="1:22" ht="12" customHeight="1" x14ac:dyDescent="0.25">
      <c r="A436" s="92"/>
      <c r="B436" s="92"/>
      <c r="C436" s="68"/>
      <c r="D436" s="93"/>
      <c r="E436" s="93"/>
      <c r="F436" s="93"/>
      <c r="G436" s="93"/>
      <c r="H436" s="93"/>
      <c r="I436" s="93"/>
      <c r="J436" s="93"/>
      <c r="K436" s="94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</row>
    <row r="437" spans="1:22" ht="12" customHeight="1" x14ac:dyDescent="0.25">
      <c r="A437" s="92"/>
      <c r="B437" s="92"/>
      <c r="C437" s="68"/>
      <c r="D437" s="93"/>
      <c r="E437" s="93"/>
      <c r="F437" s="93"/>
      <c r="G437" s="93"/>
      <c r="H437" s="93"/>
      <c r="I437" s="93"/>
      <c r="J437" s="93"/>
      <c r="K437" s="94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</row>
    <row r="438" spans="1:22" ht="12" customHeight="1" x14ac:dyDescent="0.25">
      <c r="A438" s="92"/>
      <c r="B438" s="92"/>
      <c r="C438" s="68"/>
      <c r="D438" s="93"/>
      <c r="E438" s="93"/>
      <c r="F438" s="93"/>
      <c r="G438" s="93"/>
      <c r="H438" s="93"/>
      <c r="I438" s="93"/>
      <c r="J438" s="93"/>
      <c r="K438" s="94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</row>
    <row r="439" spans="1:22" ht="12" customHeight="1" x14ac:dyDescent="0.25">
      <c r="A439" s="92"/>
      <c r="B439" s="92"/>
      <c r="C439" s="68"/>
      <c r="D439" s="93"/>
      <c r="E439" s="93"/>
      <c r="F439" s="93"/>
      <c r="G439" s="93"/>
      <c r="H439" s="93"/>
      <c r="I439" s="93"/>
      <c r="J439" s="93"/>
      <c r="K439" s="94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</row>
    <row r="440" spans="1:22" ht="12" customHeight="1" x14ac:dyDescent="0.25">
      <c r="A440" s="92"/>
      <c r="B440" s="92"/>
      <c r="C440" s="68"/>
      <c r="D440" s="93"/>
      <c r="E440" s="93"/>
      <c r="F440" s="93"/>
      <c r="G440" s="93"/>
      <c r="H440" s="93"/>
      <c r="I440" s="93"/>
      <c r="J440" s="93"/>
      <c r="K440" s="94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</row>
    <row r="441" spans="1:22" ht="12" customHeight="1" x14ac:dyDescent="0.25">
      <c r="A441" s="92"/>
      <c r="B441" s="92"/>
      <c r="C441" s="68"/>
      <c r="D441" s="93"/>
      <c r="E441" s="93"/>
      <c r="F441" s="93"/>
      <c r="G441" s="93"/>
      <c r="H441" s="93"/>
      <c r="I441" s="93"/>
      <c r="J441" s="93"/>
      <c r="K441" s="94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</row>
    <row r="442" spans="1:22" ht="12" customHeight="1" x14ac:dyDescent="0.25">
      <c r="A442" s="92"/>
      <c r="B442" s="92"/>
      <c r="C442" s="68"/>
      <c r="D442" s="93"/>
      <c r="E442" s="93"/>
      <c r="F442" s="93"/>
      <c r="G442" s="93"/>
      <c r="H442" s="93"/>
      <c r="I442" s="93"/>
      <c r="J442" s="93"/>
      <c r="K442" s="94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</row>
    <row r="443" spans="1:22" ht="12" customHeight="1" x14ac:dyDescent="0.25">
      <c r="A443" s="92"/>
      <c r="B443" s="92"/>
      <c r="C443" s="68"/>
      <c r="D443" s="93"/>
      <c r="E443" s="93"/>
      <c r="F443" s="93"/>
      <c r="G443" s="93"/>
      <c r="H443" s="93"/>
      <c r="I443" s="93"/>
      <c r="J443" s="93"/>
      <c r="K443" s="94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</row>
    <row r="444" spans="1:22" ht="12" customHeight="1" x14ac:dyDescent="0.25">
      <c r="A444" s="92"/>
      <c r="B444" s="92"/>
      <c r="C444" s="68"/>
      <c r="D444" s="93"/>
      <c r="E444" s="93"/>
      <c r="F444" s="93"/>
      <c r="G444" s="93"/>
      <c r="H444" s="93"/>
      <c r="I444" s="93"/>
      <c r="J444" s="93"/>
      <c r="K444" s="94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</row>
    <row r="445" spans="1:22" ht="12" customHeight="1" x14ac:dyDescent="0.25">
      <c r="A445" s="92"/>
      <c r="B445" s="92"/>
      <c r="C445" s="68"/>
      <c r="D445" s="93"/>
      <c r="E445" s="93"/>
      <c r="F445" s="93"/>
      <c r="G445" s="93"/>
      <c r="H445" s="93"/>
      <c r="I445" s="93"/>
      <c r="J445" s="93"/>
      <c r="K445" s="94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</row>
    <row r="446" spans="1:22" ht="12" customHeight="1" x14ac:dyDescent="0.25">
      <c r="A446" s="92"/>
      <c r="B446" s="92"/>
      <c r="C446" s="68"/>
      <c r="D446" s="93"/>
      <c r="E446" s="93"/>
      <c r="F446" s="93"/>
      <c r="G446" s="93"/>
      <c r="H446" s="93"/>
      <c r="I446" s="93"/>
      <c r="J446" s="93"/>
      <c r="K446" s="94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</row>
    <row r="447" spans="1:22" ht="12" customHeight="1" x14ac:dyDescent="0.25">
      <c r="A447" s="92"/>
      <c r="B447" s="92"/>
      <c r="C447" s="68"/>
      <c r="D447" s="93"/>
      <c r="E447" s="93"/>
      <c r="F447" s="93"/>
      <c r="G447" s="93"/>
      <c r="H447" s="93"/>
      <c r="I447" s="93"/>
      <c r="J447" s="93"/>
      <c r="K447" s="94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</row>
    <row r="448" spans="1:22" ht="12" customHeight="1" x14ac:dyDescent="0.25">
      <c r="A448" s="92"/>
      <c r="B448" s="92"/>
      <c r="C448" s="68"/>
      <c r="D448" s="93"/>
      <c r="E448" s="93"/>
      <c r="F448" s="93"/>
      <c r="G448" s="93"/>
      <c r="H448" s="93"/>
      <c r="I448" s="93"/>
      <c r="J448" s="93"/>
      <c r="K448" s="94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</row>
    <row r="449" spans="1:22" ht="12" customHeight="1" x14ac:dyDescent="0.25">
      <c r="A449" s="92"/>
      <c r="B449" s="92"/>
      <c r="C449" s="68"/>
      <c r="D449" s="93"/>
      <c r="E449" s="93"/>
      <c r="F449" s="93"/>
      <c r="G449" s="93"/>
      <c r="H449" s="93"/>
      <c r="I449" s="93"/>
      <c r="J449" s="93"/>
      <c r="K449" s="94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</row>
    <row r="450" spans="1:22" ht="12" customHeight="1" x14ac:dyDescent="0.25">
      <c r="A450" s="92"/>
      <c r="B450" s="92"/>
      <c r="C450" s="68"/>
      <c r="D450" s="93"/>
      <c r="E450" s="93"/>
      <c r="F450" s="93"/>
      <c r="G450" s="93"/>
      <c r="H450" s="93"/>
      <c r="I450" s="93"/>
      <c r="J450" s="93"/>
      <c r="K450" s="94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</row>
    <row r="451" spans="1:22" ht="12" customHeight="1" x14ac:dyDescent="0.25">
      <c r="A451" s="92"/>
      <c r="B451" s="92"/>
      <c r="C451" s="68"/>
      <c r="D451" s="93"/>
      <c r="E451" s="93"/>
      <c r="F451" s="93"/>
      <c r="G451" s="93"/>
      <c r="H451" s="93"/>
      <c r="I451" s="93"/>
      <c r="J451" s="93"/>
      <c r="K451" s="94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</row>
    <row r="452" spans="1:22" ht="12" customHeight="1" x14ac:dyDescent="0.25">
      <c r="A452" s="92"/>
      <c r="B452" s="92"/>
      <c r="C452" s="68"/>
      <c r="D452" s="93"/>
      <c r="E452" s="93"/>
      <c r="F452" s="93"/>
      <c r="G452" s="93"/>
      <c r="H452" s="93"/>
      <c r="I452" s="93"/>
      <c r="J452" s="93"/>
      <c r="K452" s="94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</row>
    <row r="453" spans="1:22" ht="12" customHeight="1" x14ac:dyDescent="0.25">
      <c r="A453" s="92"/>
      <c r="B453" s="92"/>
      <c r="C453" s="68"/>
      <c r="D453" s="93"/>
      <c r="E453" s="93"/>
      <c r="F453" s="93"/>
      <c r="G453" s="93"/>
      <c r="H453" s="93"/>
      <c r="I453" s="93"/>
      <c r="J453" s="93"/>
      <c r="K453" s="94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</row>
    <row r="454" spans="1:22" ht="12" customHeight="1" x14ac:dyDescent="0.25">
      <c r="A454" s="92"/>
      <c r="B454" s="92"/>
      <c r="C454" s="68"/>
      <c r="D454" s="93"/>
      <c r="E454" s="93"/>
      <c r="F454" s="93"/>
      <c r="G454" s="93"/>
      <c r="H454" s="93"/>
      <c r="I454" s="93"/>
      <c r="J454" s="93"/>
      <c r="K454" s="94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</row>
    <row r="455" spans="1:22" ht="12" customHeight="1" x14ac:dyDescent="0.25">
      <c r="A455" s="92"/>
      <c r="B455" s="92"/>
      <c r="C455" s="68"/>
      <c r="D455" s="93"/>
      <c r="E455" s="93"/>
      <c r="F455" s="93"/>
      <c r="G455" s="93"/>
      <c r="H455" s="93"/>
      <c r="I455" s="93"/>
      <c r="J455" s="93"/>
      <c r="K455" s="94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</row>
    <row r="456" spans="1:22" ht="12" customHeight="1" x14ac:dyDescent="0.25">
      <c r="A456" s="92"/>
      <c r="B456" s="92"/>
      <c r="C456" s="68"/>
      <c r="D456" s="93"/>
      <c r="E456" s="93"/>
      <c r="F456" s="93"/>
      <c r="G456" s="93"/>
      <c r="H456" s="93"/>
      <c r="I456" s="93"/>
      <c r="J456" s="93"/>
      <c r="K456" s="94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</row>
    <row r="457" spans="1:22" ht="12" customHeight="1" x14ac:dyDescent="0.25">
      <c r="A457" s="92"/>
      <c r="B457" s="92"/>
      <c r="C457" s="68"/>
      <c r="D457" s="93"/>
      <c r="E457" s="93"/>
      <c r="F457" s="93"/>
      <c r="G457" s="93"/>
      <c r="H457" s="93"/>
      <c r="I457" s="93"/>
      <c r="J457" s="93"/>
      <c r="K457" s="94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</row>
    <row r="458" spans="1:22" ht="12" customHeight="1" x14ac:dyDescent="0.25">
      <c r="A458" s="92"/>
      <c r="B458" s="92"/>
      <c r="C458" s="68"/>
      <c r="D458" s="93"/>
      <c r="E458" s="93"/>
      <c r="F458" s="93"/>
      <c r="G458" s="93"/>
      <c r="H458" s="93"/>
      <c r="I458" s="93"/>
      <c r="J458" s="93"/>
      <c r="K458" s="94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</row>
    <row r="459" spans="1:22" ht="12" customHeight="1" x14ac:dyDescent="0.25">
      <c r="A459" s="92"/>
      <c r="B459" s="92"/>
      <c r="C459" s="68"/>
      <c r="D459" s="93"/>
      <c r="E459" s="93"/>
      <c r="F459" s="93"/>
      <c r="G459" s="93"/>
      <c r="H459" s="93"/>
      <c r="I459" s="93"/>
      <c r="J459" s="93"/>
      <c r="K459" s="94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</row>
    <row r="460" spans="1:22" ht="12" customHeight="1" x14ac:dyDescent="0.25">
      <c r="A460" s="92"/>
      <c r="B460" s="92"/>
      <c r="C460" s="68"/>
      <c r="D460" s="93"/>
      <c r="E460" s="93"/>
      <c r="F460" s="93"/>
      <c r="G460" s="93"/>
      <c r="H460" s="93"/>
      <c r="I460" s="93"/>
      <c r="J460" s="93"/>
      <c r="K460" s="94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</row>
    <row r="461" spans="1:22" ht="12" customHeight="1" x14ac:dyDescent="0.25">
      <c r="A461" s="92"/>
      <c r="B461" s="92"/>
      <c r="C461" s="68"/>
      <c r="D461" s="93"/>
      <c r="E461" s="93"/>
      <c r="F461" s="93"/>
      <c r="G461" s="93"/>
      <c r="H461" s="93"/>
      <c r="I461" s="93"/>
      <c r="J461" s="93"/>
      <c r="K461" s="94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</row>
    <row r="462" spans="1:22" ht="12" customHeight="1" x14ac:dyDescent="0.25">
      <c r="A462" s="92"/>
      <c r="B462" s="92"/>
      <c r="C462" s="68"/>
      <c r="D462" s="93"/>
      <c r="E462" s="93"/>
      <c r="F462" s="93"/>
      <c r="G462" s="93"/>
      <c r="H462" s="93"/>
      <c r="I462" s="93"/>
      <c r="J462" s="93"/>
      <c r="K462" s="94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</row>
    <row r="463" spans="1:22" ht="12" customHeight="1" x14ac:dyDescent="0.25">
      <c r="A463" s="92"/>
      <c r="B463" s="92"/>
      <c r="C463" s="68"/>
      <c r="D463" s="93"/>
      <c r="E463" s="93"/>
      <c r="F463" s="93"/>
      <c r="G463" s="93"/>
      <c r="H463" s="93"/>
      <c r="I463" s="93"/>
      <c r="J463" s="93"/>
      <c r="K463" s="94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</row>
    <row r="464" spans="1:22" ht="12" customHeight="1" x14ac:dyDescent="0.25">
      <c r="A464" s="92"/>
      <c r="B464" s="92"/>
      <c r="C464" s="68"/>
      <c r="D464" s="93"/>
      <c r="E464" s="93"/>
      <c r="F464" s="93"/>
      <c r="G464" s="93"/>
      <c r="H464" s="93"/>
      <c r="I464" s="93"/>
      <c r="J464" s="93"/>
      <c r="K464" s="94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</row>
    <row r="465" spans="1:22" ht="12" customHeight="1" x14ac:dyDescent="0.25">
      <c r="A465" s="92"/>
      <c r="B465" s="92"/>
      <c r="C465" s="68"/>
      <c r="D465" s="93"/>
      <c r="E465" s="93"/>
      <c r="F465" s="93"/>
      <c r="G465" s="93"/>
      <c r="H465" s="93"/>
      <c r="I465" s="93"/>
      <c r="J465" s="93"/>
      <c r="K465" s="94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</row>
    <row r="466" spans="1:22" ht="12" customHeight="1" x14ac:dyDescent="0.25">
      <c r="A466" s="92"/>
      <c r="B466" s="92"/>
      <c r="C466" s="68"/>
      <c r="D466" s="93"/>
      <c r="E466" s="93"/>
      <c r="F466" s="93"/>
      <c r="G466" s="93"/>
      <c r="H466" s="93"/>
      <c r="I466" s="93"/>
      <c r="J466" s="93"/>
      <c r="K466" s="94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</row>
    <row r="467" spans="1:22" ht="12" customHeight="1" x14ac:dyDescent="0.25">
      <c r="A467" s="92"/>
      <c r="B467" s="92"/>
      <c r="C467" s="68"/>
      <c r="D467" s="93"/>
      <c r="E467" s="93"/>
      <c r="F467" s="93"/>
      <c r="G467" s="93"/>
      <c r="H467" s="93"/>
      <c r="I467" s="93"/>
      <c r="J467" s="93"/>
      <c r="K467" s="94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</row>
    <row r="468" spans="1:22" ht="12" customHeight="1" x14ac:dyDescent="0.25">
      <c r="A468" s="92"/>
      <c r="B468" s="92"/>
      <c r="C468" s="68"/>
      <c r="D468" s="93"/>
      <c r="E468" s="93"/>
      <c r="F468" s="93"/>
      <c r="G468" s="93"/>
      <c r="H468" s="93"/>
      <c r="I468" s="93"/>
      <c r="J468" s="93"/>
      <c r="K468" s="94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</row>
    <row r="469" spans="1:22" ht="12" customHeight="1" x14ac:dyDescent="0.25">
      <c r="A469" s="92"/>
      <c r="B469" s="92"/>
      <c r="C469" s="68"/>
      <c r="D469" s="93"/>
      <c r="E469" s="93"/>
      <c r="F469" s="93"/>
      <c r="G469" s="93"/>
      <c r="H469" s="93"/>
      <c r="I469" s="93"/>
      <c r="J469" s="93"/>
      <c r="K469" s="94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</row>
    <row r="470" spans="1:22" ht="12" customHeight="1" x14ac:dyDescent="0.25">
      <c r="A470" s="92"/>
      <c r="B470" s="92"/>
      <c r="C470" s="68"/>
      <c r="D470" s="93"/>
      <c r="E470" s="93"/>
      <c r="F470" s="93"/>
      <c r="G470" s="93"/>
      <c r="H470" s="93"/>
      <c r="I470" s="93"/>
      <c r="J470" s="93"/>
      <c r="K470" s="94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</row>
    <row r="471" spans="1:22" ht="12" customHeight="1" x14ac:dyDescent="0.25">
      <c r="A471" s="92"/>
      <c r="B471" s="92"/>
      <c r="C471" s="68"/>
      <c r="D471" s="93"/>
      <c r="E471" s="93"/>
      <c r="F471" s="93"/>
      <c r="G471" s="93"/>
      <c r="H471" s="93"/>
      <c r="I471" s="93"/>
      <c r="J471" s="93"/>
      <c r="K471" s="94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</row>
    <row r="472" spans="1:22" ht="12" customHeight="1" x14ac:dyDescent="0.25">
      <c r="A472" s="92"/>
      <c r="B472" s="92"/>
      <c r="C472" s="68"/>
      <c r="D472" s="93"/>
      <c r="E472" s="93"/>
      <c r="F472" s="93"/>
      <c r="G472" s="93"/>
      <c r="H472" s="93"/>
      <c r="I472" s="93"/>
      <c r="J472" s="93"/>
      <c r="K472" s="94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</row>
    <row r="473" spans="1:22" ht="12" customHeight="1" x14ac:dyDescent="0.25">
      <c r="A473" s="92"/>
      <c r="B473" s="92"/>
      <c r="C473" s="68"/>
      <c r="D473" s="93"/>
      <c r="E473" s="93"/>
      <c r="F473" s="93"/>
      <c r="G473" s="93"/>
      <c r="H473" s="93"/>
      <c r="I473" s="93"/>
      <c r="J473" s="93"/>
      <c r="K473" s="94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</row>
    <row r="474" spans="1:22" ht="12" customHeight="1" x14ac:dyDescent="0.25">
      <c r="A474" s="92"/>
      <c r="B474" s="92"/>
      <c r="C474" s="68"/>
      <c r="D474" s="93"/>
      <c r="E474" s="93"/>
      <c r="F474" s="93"/>
      <c r="G474" s="93"/>
      <c r="H474" s="93"/>
      <c r="I474" s="93"/>
      <c r="J474" s="93"/>
      <c r="K474" s="94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</row>
    <row r="475" spans="1:22" ht="12" customHeight="1" x14ac:dyDescent="0.25">
      <c r="A475" s="92"/>
      <c r="B475" s="92"/>
      <c r="C475" s="68"/>
      <c r="D475" s="93"/>
      <c r="E475" s="93"/>
      <c r="F475" s="93"/>
      <c r="G475" s="93"/>
      <c r="H475" s="93"/>
      <c r="I475" s="93"/>
      <c r="J475" s="93"/>
      <c r="K475" s="94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</row>
    <row r="476" spans="1:22" ht="12" customHeight="1" x14ac:dyDescent="0.25">
      <c r="A476" s="92"/>
      <c r="B476" s="92"/>
      <c r="C476" s="68"/>
      <c r="D476" s="93"/>
      <c r="E476" s="93"/>
      <c r="F476" s="93"/>
      <c r="G476" s="93"/>
      <c r="H476" s="93"/>
      <c r="I476" s="93"/>
      <c r="J476" s="93"/>
      <c r="K476" s="94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</row>
    <row r="477" spans="1:22" ht="12" customHeight="1" x14ac:dyDescent="0.25">
      <c r="A477" s="92"/>
      <c r="B477" s="92"/>
      <c r="C477" s="68"/>
      <c r="D477" s="93"/>
      <c r="E477" s="93"/>
      <c r="F477" s="93"/>
      <c r="G477" s="93"/>
      <c r="H477" s="93"/>
      <c r="I477" s="93"/>
      <c r="J477" s="93"/>
      <c r="K477" s="94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</row>
    <row r="478" spans="1:22" ht="12" customHeight="1" x14ac:dyDescent="0.25">
      <c r="A478" s="92"/>
      <c r="B478" s="92"/>
      <c r="C478" s="68"/>
      <c r="D478" s="93"/>
      <c r="E478" s="93"/>
      <c r="F478" s="93"/>
      <c r="G478" s="93"/>
      <c r="H478" s="93"/>
      <c r="I478" s="93"/>
      <c r="J478" s="93"/>
      <c r="K478" s="94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</row>
    <row r="479" spans="1:22" ht="12" customHeight="1" x14ac:dyDescent="0.25">
      <c r="A479" s="92"/>
      <c r="B479" s="92"/>
      <c r="C479" s="68"/>
      <c r="D479" s="93"/>
      <c r="E479" s="93"/>
      <c r="F479" s="93"/>
      <c r="G479" s="93"/>
      <c r="H479" s="93"/>
      <c r="I479" s="93"/>
      <c r="J479" s="93"/>
      <c r="K479" s="94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</row>
    <row r="480" spans="1:22" ht="12" customHeight="1" x14ac:dyDescent="0.25">
      <c r="A480" s="92"/>
      <c r="B480" s="92"/>
      <c r="C480" s="68"/>
      <c r="D480" s="93"/>
      <c r="E480" s="93"/>
      <c r="F480" s="93"/>
      <c r="G480" s="93"/>
      <c r="H480" s="93"/>
      <c r="I480" s="93"/>
      <c r="J480" s="93"/>
      <c r="K480" s="94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</row>
    <row r="481" spans="1:22" ht="12" customHeight="1" x14ac:dyDescent="0.25">
      <c r="A481" s="92"/>
      <c r="B481" s="92"/>
      <c r="C481" s="68"/>
      <c r="D481" s="93"/>
      <c r="E481" s="93"/>
      <c r="F481" s="93"/>
      <c r="G481" s="93"/>
      <c r="H481" s="93"/>
      <c r="I481" s="93"/>
      <c r="J481" s="93"/>
      <c r="K481" s="94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</row>
    <row r="482" spans="1:22" ht="12" customHeight="1" x14ac:dyDescent="0.25">
      <c r="A482" s="92"/>
      <c r="B482" s="92"/>
      <c r="C482" s="68"/>
      <c r="D482" s="93"/>
      <c r="E482" s="93"/>
      <c r="F482" s="93"/>
      <c r="G482" s="93"/>
      <c r="H482" s="93"/>
      <c r="I482" s="93"/>
      <c r="J482" s="93"/>
      <c r="K482" s="94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</row>
    <row r="483" spans="1:22" ht="12" customHeight="1" x14ac:dyDescent="0.25">
      <c r="A483" s="92"/>
      <c r="B483" s="92"/>
      <c r="C483" s="68"/>
      <c r="D483" s="93"/>
      <c r="E483" s="93"/>
      <c r="F483" s="93"/>
      <c r="G483" s="93"/>
      <c r="H483" s="93"/>
      <c r="I483" s="93"/>
      <c r="J483" s="93"/>
      <c r="K483" s="94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</row>
    <row r="484" spans="1:22" ht="12" customHeight="1" x14ac:dyDescent="0.25">
      <c r="A484" s="92"/>
      <c r="B484" s="92"/>
      <c r="C484" s="68"/>
      <c r="D484" s="93"/>
      <c r="E484" s="93"/>
      <c r="F484" s="93"/>
      <c r="G484" s="93"/>
      <c r="H484" s="93"/>
      <c r="I484" s="93"/>
      <c r="J484" s="93"/>
      <c r="K484" s="94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</row>
    <row r="485" spans="1:22" ht="12" customHeight="1" x14ac:dyDescent="0.25">
      <c r="A485" s="92"/>
      <c r="B485" s="92"/>
      <c r="C485" s="68"/>
      <c r="D485" s="93"/>
      <c r="E485" s="93"/>
      <c r="F485" s="93"/>
      <c r="G485" s="93"/>
      <c r="H485" s="93"/>
      <c r="I485" s="93"/>
      <c r="J485" s="93"/>
      <c r="K485" s="94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</row>
    <row r="486" spans="1:22" ht="12" customHeight="1" x14ac:dyDescent="0.25">
      <c r="A486" s="92"/>
      <c r="B486" s="92"/>
      <c r="C486" s="68"/>
      <c r="D486" s="93"/>
      <c r="E486" s="93"/>
      <c r="F486" s="93"/>
      <c r="G486" s="93"/>
      <c r="H486" s="93"/>
      <c r="I486" s="93"/>
      <c r="J486" s="93"/>
      <c r="K486" s="94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</row>
    <row r="487" spans="1:22" ht="12" customHeight="1" x14ac:dyDescent="0.25">
      <c r="A487" s="92"/>
      <c r="B487" s="92"/>
      <c r="C487" s="68"/>
      <c r="D487" s="93"/>
      <c r="E487" s="93"/>
      <c r="F487" s="93"/>
      <c r="G487" s="93"/>
      <c r="H487" s="93"/>
      <c r="I487" s="93"/>
      <c r="J487" s="93"/>
      <c r="K487" s="94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</row>
    <row r="488" spans="1:22" ht="12" customHeight="1" x14ac:dyDescent="0.25">
      <c r="A488" s="92"/>
      <c r="B488" s="92"/>
      <c r="C488" s="68"/>
      <c r="D488" s="93"/>
      <c r="E488" s="93"/>
      <c r="F488" s="93"/>
      <c r="G488" s="93"/>
      <c r="H488" s="93"/>
      <c r="I488" s="93"/>
      <c r="J488" s="93"/>
      <c r="K488" s="94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</row>
    <row r="489" spans="1:22" ht="12" customHeight="1" x14ac:dyDescent="0.25">
      <c r="A489" s="92"/>
      <c r="B489" s="92"/>
      <c r="C489" s="68"/>
      <c r="D489" s="93"/>
      <c r="E489" s="93"/>
      <c r="F489" s="93"/>
      <c r="G489" s="93"/>
      <c r="H489" s="93"/>
      <c r="I489" s="93"/>
      <c r="J489" s="93"/>
      <c r="K489" s="94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</row>
    <row r="490" spans="1:22" ht="12" customHeight="1" x14ac:dyDescent="0.25">
      <c r="A490" s="92"/>
      <c r="B490" s="92"/>
      <c r="C490" s="68"/>
      <c r="D490" s="93"/>
      <c r="E490" s="93"/>
      <c r="F490" s="93"/>
      <c r="G490" s="93"/>
      <c r="H490" s="93"/>
      <c r="I490" s="93"/>
      <c r="J490" s="93"/>
      <c r="K490" s="94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</row>
    <row r="491" spans="1:22" ht="12" customHeight="1" x14ac:dyDescent="0.25">
      <c r="A491" s="92"/>
      <c r="B491" s="92"/>
      <c r="C491" s="68"/>
      <c r="D491" s="93"/>
      <c r="E491" s="93"/>
      <c r="F491" s="93"/>
      <c r="G491" s="93"/>
      <c r="H491" s="93"/>
      <c r="I491" s="93"/>
      <c r="J491" s="93"/>
      <c r="K491" s="94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</row>
    <row r="492" spans="1:22" ht="12" customHeight="1" x14ac:dyDescent="0.25">
      <c r="A492" s="92"/>
      <c r="B492" s="92"/>
      <c r="C492" s="68"/>
      <c r="D492" s="93"/>
      <c r="E492" s="93"/>
      <c r="F492" s="93"/>
      <c r="G492" s="93"/>
      <c r="H492" s="93"/>
      <c r="I492" s="93"/>
      <c r="J492" s="93"/>
      <c r="K492" s="94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</row>
    <row r="493" spans="1:22" ht="12" customHeight="1" x14ac:dyDescent="0.25">
      <c r="A493" s="92"/>
      <c r="B493" s="92"/>
      <c r="C493" s="68"/>
      <c r="D493" s="93"/>
      <c r="E493" s="93"/>
      <c r="F493" s="93"/>
      <c r="G493" s="93"/>
      <c r="H493" s="93"/>
      <c r="I493" s="93"/>
      <c r="J493" s="93"/>
      <c r="K493" s="94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</row>
    <row r="494" spans="1:22" ht="12" customHeight="1" x14ac:dyDescent="0.25">
      <c r="A494" s="92"/>
      <c r="B494" s="92"/>
      <c r="C494" s="68"/>
      <c r="D494" s="93"/>
      <c r="E494" s="93"/>
      <c r="F494" s="93"/>
      <c r="G494" s="93"/>
      <c r="H494" s="93"/>
      <c r="I494" s="93"/>
      <c r="J494" s="93"/>
      <c r="K494" s="94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</row>
    <row r="495" spans="1:22" ht="12" customHeight="1" x14ac:dyDescent="0.25">
      <c r="A495" s="92"/>
      <c r="B495" s="92"/>
      <c r="C495" s="68"/>
      <c r="D495" s="93"/>
      <c r="E495" s="93"/>
      <c r="F495" s="93"/>
      <c r="G495" s="93"/>
      <c r="H495" s="93"/>
      <c r="I495" s="93"/>
      <c r="J495" s="93"/>
      <c r="K495" s="94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</row>
    <row r="496" spans="1:22" ht="12" customHeight="1" x14ac:dyDescent="0.25">
      <c r="A496" s="92"/>
      <c r="B496" s="92"/>
      <c r="C496" s="68"/>
      <c r="D496" s="93"/>
      <c r="E496" s="93"/>
      <c r="F496" s="93"/>
      <c r="G496" s="93"/>
      <c r="H496" s="93"/>
      <c r="I496" s="93"/>
      <c r="J496" s="93"/>
      <c r="K496" s="94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</row>
    <row r="497" spans="1:22" ht="12" customHeight="1" x14ac:dyDescent="0.25">
      <c r="A497" s="92"/>
      <c r="B497" s="92"/>
      <c r="C497" s="68"/>
      <c r="D497" s="93"/>
      <c r="E497" s="93"/>
      <c r="F497" s="93"/>
      <c r="G497" s="93"/>
      <c r="H497" s="93"/>
      <c r="I497" s="93"/>
      <c r="J497" s="93"/>
      <c r="K497" s="94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</row>
    <row r="498" spans="1:22" ht="12" customHeight="1" x14ac:dyDescent="0.25">
      <c r="A498" s="92"/>
      <c r="B498" s="92"/>
      <c r="C498" s="68"/>
      <c r="D498" s="93"/>
      <c r="E498" s="93"/>
      <c r="F498" s="93"/>
      <c r="G498" s="93"/>
      <c r="H498" s="93"/>
      <c r="I498" s="93"/>
      <c r="J498" s="93"/>
      <c r="K498" s="94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</row>
    <row r="499" spans="1:22" ht="12" customHeight="1" x14ac:dyDescent="0.25">
      <c r="A499" s="92"/>
      <c r="B499" s="92"/>
      <c r="C499" s="68"/>
      <c r="D499" s="93"/>
      <c r="E499" s="93"/>
      <c r="F499" s="93"/>
      <c r="G499" s="93"/>
      <c r="H499" s="93"/>
      <c r="I499" s="93"/>
      <c r="J499" s="93"/>
      <c r="K499" s="94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</row>
    <row r="500" spans="1:22" ht="12" customHeight="1" x14ac:dyDescent="0.25">
      <c r="A500" s="92"/>
      <c r="B500" s="92"/>
      <c r="C500" s="68"/>
      <c r="D500" s="93"/>
      <c r="E500" s="93"/>
      <c r="F500" s="93"/>
      <c r="G500" s="93"/>
      <c r="H500" s="93"/>
      <c r="I500" s="93"/>
      <c r="J500" s="93"/>
      <c r="K500" s="94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</row>
    <row r="501" spans="1:22" ht="12" customHeight="1" x14ac:dyDescent="0.25">
      <c r="A501" s="92"/>
      <c r="B501" s="92"/>
      <c r="C501" s="68"/>
      <c r="D501" s="93"/>
      <c r="E501" s="93"/>
      <c r="F501" s="93"/>
      <c r="G501" s="93"/>
      <c r="H501" s="93"/>
      <c r="I501" s="93"/>
      <c r="J501" s="93"/>
      <c r="K501" s="94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</row>
    <row r="502" spans="1:22" ht="12" customHeight="1" x14ac:dyDescent="0.25">
      <c r="A502" s="92"/>
      <c r="B502" s="92"/>
      <c r="C502" s="68"/>
      <c r="D502" s="93"/>
      <c r="E502" s="93"/>
      <c r="F502" s="93"/>
      <c r="G502" s="93"/>
      <c r="H502" s="93"/>
      <c r="I502" s="93"/>
      <c r="J502" s="93"/>
      <c r="K502" s="94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</row>
    <row r="503" spans="1:22" ht="12" customHeight="1" x14ac:dyDescent="0.25">
      <c r="A503" s="92"/>
      <c r="B503" s="92"/>
      <c r="C503" s="68"/>
      <c r="D503" s="93"/>
      <c r="E503" s="93"/>
      <c r="F503" s="93"/>
      <c r="G503" s="93"/>
      <c r="H503" s="93"/>
      <c r="I503" s="93"/>
      <c r="J503" s="93"/>
      <c r="K503" s="94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</row>
    <row r="504" spans="1:22" ht="12" customHeight="1" x14ac:dyDescent="0.25">
      <c r="A504" s="92"/>
      <c r="B504" s="92"/>
      <c r="C504" s="68"/>
      <c r="D504" s="93"/>
      <c r="E504" s="93"/>
      <c r="F504" s="93"/>
      <c r="G504" s="93"/>
      <c r="H504" s="93"/>
      <c r="I504" s="93"/>
      <c r="J504" s="93"/>
      <c r="K504" s="94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</row>
    <row r="505" spans="1:22" ht="12" customHeight="1" x14ac:dyDescent="0.25">
      <c r="A505" s="92"/>
      <c r="B505" s="92"/>
      <c r="C505" s="68"/>
      <c r="D505" s="93"/>
      <c r="E505" s="93"/>
      <c r="F505" s="93"/>
      <c r="G505" s="93"/>
      <c r="H505" s="93"/>
      <c r="I505" s="93"/>
      <c r="J505" s="93"/>
      <c r="K505" s="94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</row>
    <row r="506" spans="1:22" ht="12" customHeight="1" x14ac:dyDescent="0.25">
      <c r="A506" s="92"/>
      <c r="B506" s="92"/>
      <c r="C506" s="68"/>
      <c r="D506" s="93"/>
      <c r="E506" s="93"/>
      <c r="F506" s="93"/>
      <c r="G506" s="93"/>
      <c r="H506" s="93"/>
      <c r="I506" s="93"/>
      <c r="J506" s="93"/>
      <c r="K506" s="94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</row>
    <row r="507" spans="1:22" ht="12" customHeight="1" x14ac:dyDescent="0.25">
      <c r="A507" s="92"/>
      <c r="B507" s="92"/>
      <c r="C507" s="68"/>
      <c r="D507" s="93"/>
      <c r="E507" s="93"/>
      <c r="F507" s="93"/>
      <c r="G507" s="93"/>
      <c r="H507" s="93"/>
      <c r="I507" s="93"/>
      <c r="J507" s="93"/>
      <c r="K507" s="94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</row>
    <row r="508" spans="1:22" ht="12" customHeight="1" x14ac:dyDescent="0.25">
      <c r="A508" s="92"/>
      <c r="B508" s="92"/>
      <c r="C508" s="68"/>
      <c r="D508" s="93"/>
      <c r="E508" s="93"/>
      <c r="F508" s="93"/>
      <c r="G508" s="93"/>
      <c r="H508" s="93"/>
      <c r="I508" s="93"/>
      <c r="J508" s="93"/>
      <c r="K508" s="94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</row>
    <row r="509" spans="1:22" ht="12" customHeight="1" x14ac:dyDescent="0.25">
      <c r="A509" s="92"/>
      <c r="B509" s="92"/>
      <c r="C509" s="68"/>
      <c r="D509" s="93"/>
      <c r="E509" s="93"/>
      <c r="F509" s="93"/>
      <c r="G509" s="93"/>
      <c r="H509" s="93"/>
      <c r="I509" s="93"/>
      <c r="J509" s="93"/>
      <c r="K509" s="94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</row>
    <row r="510" spans="1:22" ht="12" customHeight="1" x14ac:dyDescent="0.25">
      <c r="A510" s="92"/>
      <c r="B510" s="92"/>
      <c r="C510" s="68"/>
      <c r="D510" s="93"/>
      <c r="E510" s="93"/>
      <c r="F510" s="93"/>
      <c r="G510" s="93"/>
      <c r="H510" s="93"/>
      <c r="I510" s="93"/>
      <c r="J510" s="93"/>
      <c r="K510" s="94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</row>
    <row r="511" spans="1:22" ht="12" customHeight="1" x14ac:dyDescent="0.25">
      <c r="A511" s="92"/>
      <c r="B511" s="92"/>
      <c r="C511" s="68"/>
      <c r="D511" s="93"/>
      <c r="E511" s="93"/>
      <c r="F511" s="93"/>
      <c r="G511" s="93"/>
      <c r="H511" s="93"/>
      <c r="I511" s="93"/>
      <c r="J511" s="93"/>
      <c r="K511" s="94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</row>
    <row r="512" spans="1:22" ht="12" customHeight="1" x14ac:dyDescent="0.25">
      <c r="A512" s="92"/>
      <c r="B512" s="92"/>
      <c r="C512" s="68"/>
      <c r="D512" s="93"/>
      <c r="E512" s="93"/>
      <c r="F512" s="93"/>
      <c r="G512" s="93"/>
      <c r="H512" s="93"/>
      <c r="I512" s="93"/>
      <c r="J512" s="93"/>
      <c r="K512" s="94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</row>
    <row r="513" spans="1:22" ht="12" customHeight="1" x14ac:dyDescent="0.25">
      <c r="A513" s="92"/>
      <c r="B513" s="92"/>
      <c r="C513" s="68"/>
      <c r="D513" s="93"/>
      <c r="E513" s="93"/>
      <c r="F513" s="93"/>
      <c r="G513" s="93"/>
      <c r="H513" s="93"/>
      <c r="I513" s="93"/>
      <c r="J513" s="93"/>
      <c r="K513" s="94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</row>
    <row r="514" spans="1:22" ht="12" customHeight="1" x14ac:dyDescent="0.25">
      <c r="A514" s="92"/>
      <c r="B514" s="92"/>
      <c r="C514" s="68"/>
      <c r="D514" s="93"/>
      <c r="E514" s="93"/>
      <c r="F514" s="93"/>
      <c r="G514" s="93"/>
      <c r="H514" s="93"/>
      <c r="I514" s="93"/>
      <c r="J514" s="93"/>
      <c r="K514" s="94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</row>
    <row r="515" spans="1:22" ht="12" customHeight="1" x14ac:dyDescent="0.25">
      <c r="A515" s="92"/>
      <c r="B515" s="92"/>
      <c r="C515" s="68"/>
      <c r="D515" s="93"/>
      <c r="E515" s="93"/>
      <c r="F515" s="93"/>
      <c r="G515" s="93"/>
      <c r="H515" s="93"/>
      <c r="I515" s="93"/>
      <c r="J515" s="93"/>
      <c r="K515" s="94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</row>
    <row r="516" spans="1:22" ht="12" customHeight="1" x14ac:dyDescent="0.25">
      <c r="A516" s="92"/>
      <c r="B516" s="92"/>
      <c r="C516" s="68"/>
      <c r="D516" s="93"/>
      <c r="E516" s="93"/>
      <c r="F516" s="93"/>
      <c r="G516" s="93"/>
      <c r="H516" s="93"/>
      <c r="I516" s="93"/>
      <c r="J516" s="93"/>
      <c r="K516" s="94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</row>
    <row r="517" spans="1:22" ht="12" customHeight="1" x14ac:dyDescent="0.25">
      <c r="A517" s="92"/>
      <c r="B517" s="92"/>
      <c r="C517" s="68"/>
      <c r="D517" s="93"/>
      <c r="E517" s="93"/>
      <c r="F517" s="93"/>
      <c r="G517" s="93"/>
      <c r="H517" s="93"/>
      <c r="I517" s="93"/>
      <c r="J517" s="93"/>
      <c r="K517" s="94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</row>
    <row r="518" spans="1:22" ht="12" customHeight="1" x14ac:dyDescent="0.25">
      <c r="A518" s="92"/>
      <c r="B518" s="92"/>
      <c r="C518" s="68"/>
      <c r="D518" s="93"/>
      <c r="E518" s="93"/>
      <c r="F518" s="93"/>
      <c r="G518" s="93"/>
      <c r="H518" s="93"/>
      <c r="I518" s="93"/>
      <c r="J518" s="93"/>
      <c r="K518" s="94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</row>
    <row r="519" spans="1:22" ht="12" customHeight="1" x14ac:dyDescent="0.25">
      <c r="A519" s="92"/>
      <c r="B519" s="92"/>
      <c r="C519" s="68"/>
      <c r="D519" s="93"/>
      <c r="E519" s="93"/>
      <c r="F519" s="93"/>
      <c r="G519" s="93"/>
      <c r="H519" s="93"/>
      <c r="I519" s="93"/>
      <c r="J519" s="93"/>
      <c r="K519" s="94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</row>
    <row r="520" spans="1:22" ht="12" customHeight="1" x14ac:dyDescent="0.25">
      <c r="A520" s="92"/>
      <c r="B520" s="92"/>
      <c r="C520" s="68"/>
      <c r="D520" s="93"/>
      <c r="E520" s="93"/>
      <c r="F520" s="93"/>
      <c r="G520" s="93"/>
      <c r="H520" s="93"/>
      <c r="I520" s="93"/>
      <c r="J520" s="93"/>
      <c r="K520" s="94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</row>
    <row r="521" spans="1:22" ht="12" customHeight="1" x14ac:dyDescent="0.25">
      <c r="A521" s="92"/>
      <c r="B521" s="92"/>
      <c r="C521" s="68"/>
      <c r="D521" s="93"/>
      <c r="E521" s="93"/>
      <c r="F521" s="93"/>
      <c r="G521" s="93"/>
      <c r="H521" s="93"/>
      <c r="I521" s="93"/>
      <c r="J521" s="93"/>
      <c r="K521" s="94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</row>
    <row r="522" spans="1:22" ht="12" customHeight="1" x14ac:dyDescent="0.25">
      <c r="A522" s="92"/>
      <c r="B522" s="92"/>
      <c r="C522" s="68"/>
      <c r="D522" s="93"/>
      <c r="E522" s="93"/>
      <c r="F522" s="93"/>
      <c r="G522" s="93"/>
      <c r="H522" s="93"/>
      <c r="I522" s="93"/>
      <c r="J522" s="93"/>
      <c r="K522" s="94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</row>
    <row r="523" spans="1:22" ht="12" customHeight="1" x14ac:dyDescent="0.25"/>
    <row r="524" spans="1:22" ht="12" customHeight="1" x14ac:dyDescent="0.25"/>
    <row r="525" spans="1:22" ht="12" customHeight="1" x14ac:dyDescent="0.25"/>
    <row r="526" spans="1:22" ht="12" customHeight="1" x14ac:dyDescent="0.25"/>
    <row r="527" spans="1:22" ht="12" customHeight="1" x14ac:dyDescent="0.25"/>
    <row r="528" spans="1:22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1:K436" xr:uid="{00000000-0009-0000-0000-000001000000}"/>
  <printOptions horizontalCentered="1"/>
  <pageMargins left="0.70866141732283472" right="0.70866141732283472" top="0.27559055118110237" bottom="0.59055118110236227" header="0" footer="0"/>
  <pageSetup orientation="landscape"/>
  <headerFooter>
    <oddFooter>&amp;CPágina &amp;P de</oddFooter>
  </headerFooter>
  <colBreaks count="1" manualBreakCount="1">
    <brk id="11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PAAAS 2022</vt:lpstr>
      <vt:lpstr>BASE 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Ivan JITM. Torres Mendoza</dc:creator>
  <cp:lastModifiedBy>Javier Ivan JITM. Torres Mendoza</cp:lastModifiedBy>
  <dcterms:created xsi:type="dcterms:W3CDTF">2022-01-28T23:27:51Z</dcterms:created>
  <dcterms:modified xsi:type="dcterms:W3CDTF">2022-02-18T00:43:38Z</dcterms:modified>
</cp:coreProperties>
</file>